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0740" activeTab="2"/>
  </bookViews>
  <sheets>
    <sheet name="Tower Geometry " sheetId="2" r:id="rId1"/>
    <sheet name="Tower Diagram" sheetId="5" r:id="rId2"/>
    <sheet name="freq calcs" sheetId="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48" i="2" l="1"/>
  <c r="N42" i="2"/>
  <c r="N40" i="2"/>
  <c r="N34" i="2"/>
  <c r="N32" i="2"/>
  <c r="N26" i="2"/>
  <c r="N24" i="2"/>
  <c r="N18" i="2"/>
  <c r="N16" i="2"/>
  <c r="F16" i="2"/>
  <c r="F27" i="2"/>
  <c r="F35" i="2"/>
  <c r="F42" i="2"/>
  <c r="F48" i="2"/>
  <c r="F49" i="2"/>
  <c r="J49" i="2"/>
  <c r="I49" i="2" s="1"/>
  <c r="H49" i="2"/>
  <c r="J48" i="2"/>
  <c r="I48" i="2" s="1"/>
  <c r="H48" i="2"/>
  <c r="J47" i="2"/>
  <c r="I47" i="2" s="1"/>
  <c r="H47" i="2"/>
  <c r="E47" i="2"/>
  <c r="F47" i="2" s="1"/>
  <c r="J46" i="2"/>
  <c r="I46" i="2" s="1"/>
  <c r="H46" i="2"/>
  <c r="E46" i="2"/>
  <c r="F46" i="2" s="1"/>
  <c r="J45" i="2"/>
  <c r="I45" i="2" s="1"/>
  <c r="H45" i="2"/>
  <c r="E45" i="2"/>
  <c r="F45" i="2" s="1"/>
  <c r="J44" i="2"/>
  <c r="I44" i="2" s="1"/>
  <c r="H44" i="2"/>
  <c r="E44" i="2"/>
  <c r="F44" i="2" s="1"/>
  <c r="J43" i="2"/>
  <c r="I43" i="2" s="1"/>
  <c r="H43" i="2"/>
  <c r="E43" i="2"/>
  <c r="F43" i="2" s="1"/>
  <c r="J42" i="2"/>
  <c r="I42" i="2" s="1"/>
  <c r="H42" i="2"/>
  <c r="J41" i="2"/>
  <c r="I41" i="2"/>
  <c r="H41" i="2"/>
  <c r="E41" i="2"/>
  <c r="F41" i="2" s="1"/>
  <c r="J40" i="2"/>
  <c r="I40" i="2" s="1"/>
  <c r="H40" i="2"/>
  <c r="E40" i="2"/>
  <c r="F40" i="2" s="1"/>
  <c r="J39" i="2"/>
  <c r="I39" i="2" s="1"/>
  <c r="H39" i="2"/>
  <c r="E39" i="2"/>
  <c r="F39" i="2" s="1"/>
  <c r="J38" i="2"/>
  <c r="I38" i="2" s="1"/>
  <c r="H38" i="2"/>
  <c r="E38" i="2"/>
  <c r="F38" i="2" s="1"/>
  <c r="J37" i="2"/>
  <c r="I37" i="2" s="1"/>
  <c r="H37" i="2"/>
  <c r="E37" i="2"/>
  <c r="F37" i="2" s="1"/>
  <c r="J36" i="2"/>
  <c r="I36" i="2" s="1"/>
  <c r="H36" i="2"/>
  <c r="E36" i="2"/>
  <c r="F36" i="2" s="1"/>
  <c r="J35" i="2"/>
  <c r="I35" i="2" s="1"/>
  <c r="H35" i="2"/>
  <c r="J34" i="2"/>
  <c r="I34" i="2" s="1"/>
  <c r="H34" i="2"/>
  <c r="E34" i="2"/>
  <c r="F34" i="2" s="1"/>
  <c r="J33" i="2"/>
  <c r="I33" i="2" s="1"/>
  <c r="H33" i="2"/>
  <c r="E33" i="2"/>
  <c r="F33" i="2" s="1"/>
  <c r="J32" i="2"/>
  <c r="I32" i="2" s="1"/>
  <c r="H32" i="2"/>
  <c r="E32" i="2"/>
  <c r="F32" i="2" s="1"/>
  <c r="J31" i="2"/>
  <c r="I31" i="2" s="1"/>
  <c r="H31" i="2"/>
  <c r="E31" i="2"/>
  <c r="F31" i="2" s="1"/>
  <c r="J30" i="2"/>
  <c r="I30" i="2" s="1"/>
  <c r="H30" i="2"/>
  <c r="E30" i="2"/>
  <c r="F30" i="2" s="1"/>
  <c r="J29" i="2"/>
  <c r="I29" i="2" s="1"/>
  <c r="H29" i="2"/>
  <c r="E29" i="2"/>
  <c r="F29" i="2" s="1"/>
  <c r="J28" i="2"/>
  <c r="I28" i="2" s="1"/>
  <c r="H28" i="2"/>
  <c r="E28" i="2"/>
  <c r="F28" i="2" s="1"/>
  <c r="J27" i="2"/>
  <c r="I27" i="2" s="1"/>
  <c r="H27" i="2"/>
  <c r="J26" i="2"/>
  <c r="I26" i="2" s="1"/>
  <c r="H26" i="2"/>
  <c r="E26" i="2"/>
  <c r="F26" i="2" s="1"/>
  <c r="J25" i="2"/>
  <c r="I25" i="2" s="1"/>
  <c r="H25" i="2"/>
  <c r="E25" i="2"/>
  <c r="F25" i="2" s="1"/>
  <c r="J24" i="2"/>
  <c r="I24" i="2" s="1"/>
  <c r="H24" i="2"/>
  <c r="E24" i="2"/>
  <c r="F24" i="2" s="1"/>
  <c r="J23" i="2"/>
  <c r="I23" i="2" s="1"/>
  <c r="H23" i="2"/>
  <c r="E23" i="2"/>
  <c r="F23" i="2" s="1"/>
  <c r="J22" i="2"/>
  <c r="I22" i="2" s="1"/>
  <c r="H22" i="2"/>
  <c r="E22" i="2"/>
  <c r="F22" i="2" s="1"/>
  <c r="J21" i="2"/>
  <c r="I21" i="2" s="1"/>
  <c r="H21" i="2"/>
  <c r="E21" i="2"/>
  <c r="F21" i="2" s="1"/>
  <c r="J20" i="2"/>
  <c r="I20" i="2" s="1"/>
  <c r="H20" i="2"/>
  <c r="E20" i="2"/>
  <c r="F20" i="2" s="1"/>
  <c r="J19" i="2"/>
  <c r="I19" i="2" s="1"/>
  <c r="H19" i="2"/>
  <c r="E19" i="2"/>
  <c r="F19" i="2" s="1"/>
  <c r="J18" i="2"/>
  <c r="I18" i="2" s="1"/>
  <c r="H18" i="2"/>
  <c r="E18" i="2"/>
  <c r="F18" i="2" s="1"/>
  <c r="J17" i="2"/>
  <c r="I17" i="2" s="1"/>
  <c r="H17" i="2"/>
  <c r="E17" i="2"/>
  <c r="F17" i="2" s="1"/>
  <c r="J16" i="2"/>
  <c r="I16" i="2" s="1"/>
  <c r="H16" i="2"/>
  <c r="J15" i="2"/>
  <c r="I15" i="2" s="1"/>
  <c r="H15" i="2"/>
  <c r="E15" i="2"/>
  <c r="F15" i="2" s="1"/>
  <c r="J14" i="2"/>
  <c r="I14" i="2" s="1"/>
  <c r="H14" i="2"/>
  <c r="E14" i="2"/>
  <c r="F14" i="2" s="1"/>
  <c r="J13" i="2"/>
  <c r="I13" i="2" s="1"/>
  <c r="H13" i="2"/>
  <c r="E13" i="2"/>
  <c r="F13" i="2" s="1"/>
  <c r="J12" i="2"/>
  <c r="I12" i="2" s="1"/>
  <c r="H12" i="2"/>
  <c r="E12" i="2"/>
  <c r="F12" i="2" s="1"/>
  <c r="J11" i="2"/>
  <c r="I11" i="2" s="1"/>
  <c r="H11" i="2"/>
  <c r="E11" i="2"/>
  <c r="F11" i="2" s="1"/>
  <c r="J10" i="2"/>
  <c r="I10" i="2" s="1"/>
  <c r="H10" i="2"/>
  <c r="E10" i="2"/>
  <c r="F10" i="2" s="1"/>
  <c r="J9" i="2"/>
  <c r="I9" i="2" s="1"/>
  <c r="H9" i="2"/>
  <c r="E9" i="2"/>
  <c r="F9" i="2" s="1"/>
  <c r="J8" i="2"/>
  <c r="I8" i="2" s="1"/>
  <c r="H8" i="2"/>
  <c r="E8" i="2"/>
  <c r="F8" i="2" s="1"/>
  <c r="J7" i="2"/>
  <c r="I7" i="2" s="1"/>
  <c r="H7" i="2"/>
  <c r="E7" i="2"/>
  <c r="F7" i="2" s="1"/>
  <c r="J6" i="2"/>
  <c r="I6" i="2" s="1"/>
  <c r="H6" i="2"/>
  <c r="E6" i="2"/>
  <c r="F6" i="2" s="1"/>
  <c r="J5" i="2"/>
  <c r="I5" i="2" s="1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E5" i="2"/>
  <c r="F5" i="2" s="1"/>
  <c r="J4" i="2"/>
  <c r="I4" i="2" s="1"/>
  <c r="H4" i="2"/>
  <c r="F3" i="2"/>
  <c r="B3" i="2"/>
  <c r="N27" i="2" l="1"/>
  <c r="N19" i="2"/>
  <c r="N35" i="2"/>
  <c r="N51" i="2"/>
  <c r="N43" i="2"/>
  <c r="N52" i="7" l="1"/>
</calcChain>
</file>

<file path=xl/comments1.xml><?xml version="1.0" encoding="utf-8"?>
<comments xmlns="http://schemas.openxmlformats.org/spreadsheetml/2006/main">
  <authors>
    <author>brj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Plate section height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Section Plate thickness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Tower outer Diameter - lower
plate section edge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Cross sectional area for D1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Area Moment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Moment of Inertia</t>
        </r>
      </text>
    </comment>
  </commentList>
</comments>
</file>

<file path=xl/sharedStrings.xml><?xml version="1.0" encoding="utf-8"?>
<sst xmlns="http://schemas.openxmlformats.org/spreadsheetml/2006/main" count="152" uniqueCount="79">
  <si>
    <t xml:space="preserve">Tower Design </t>
  </si>
  <si>
    <t xml:space="preserve">Height </t>
  </si>
  <si>
    <t>m</t>
  </si>
  <si>
    <t>Total Weight</t>
  </si>
  <si>
    <t>Base OD</t>
  </si>
  <si>
    <t>mm</t>
  </si>
  <si>
    <t>Top OD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</si>
  <si>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</si>
  <si>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Nacelle Mass</t>
  </si>
  <si>
    <t>kg</t>
  </si>
  <si>
    <t>metric tons</t>
  </si>
  <si>
    <t>DAF</t>
  </si>
  <si>
    <t>Fxe</t>
  </si>
  <si>
    <t>kNm</t>
  </si>
  <si>
    <t xml:space="preserve">LF </t>
  </si>
  <si>
    <t>Section 1</t>
  </si>
  <si>
    <t>Height</t>
  </si>
  <si>
    <t>Bottom OD</t>
  </si>
  <si>
    <t xml:space="preserve">mm </t>
  </si>
  <si>
    <t>Weight</t>
  </si>
  <si>
    <t>Section 2</t>
  </si>
  <si>
    <t>Section 3</t>
  </si>
  <si>
    <t>Section 4</t>
  </si>
  <si>
    <t>Plate No</t>
  </si>
  <si>
    <t>T</t>
  </si>
  <si>
    <t>D1</t>
  </si>
  <si>
    <t>Alpha</t>
  </si>
  <si>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Calibri"/>
        <family val="2"/>
      </rPr>
      <t xml:space="preserve"> Height</t>
    </r>
  </si>
  <si>
    <t>A</t>
  </si>
  <si>
    <t>W</t>
  </si>
  <si>
    <t>I</t>
  </si>
  <si>
    <t>E-modul</t>
  </si>
  <si>
    <t>[-]</t>
  </si>
  <si>
    <t>[mm]</t>
  </si>
  <si>
    <t>[deg]</t>
  </si>
  <si>
    <t xml:space="preserve"> [kg]</t>
  </si>
  <si>
    <r>
      <t>mm</t>
    </r>
    <r>
      <rPr>
        <vertAlign val="superscript"/>
        <sz val="11"/>
        <rFont val="Calibri"/>
        <family val="2"/>
      </rPr>
      <t>2</t>
    </r>
  </si>
  <si>
    <r>
      <t>mm</t>
    </r>
    <r>
      <rPr>
        <vertAlign val="superscript"/>
        <sz val="11"/>
        <rFont val="Calibri"/>
        <family val="2"/>
      </rPr>
      <t>3</t>
    </r>
    <r>
      <rPr>
        <b/>
        <sz val="12"/>
        <rFont val="CG Times (W1)"/>
      </rPr>
      <t/>
    </r>
  </si>
  <si>
    <r>
      <t>mm</t>
    </r>
    <r>
      <rPr>
        <vertAlign val="superscript"/>
        <sz val="11"/>
        <rFont val="Calibri"/>
        <family val="2"/>
      </rPr>
      <t>4</t>
    </r>
    <r>
      <rPr>
        <b/>
        <sz val="12"/>
        <rFont val="CG Times (W1)"/>
      </rPr>
      <t/>
    </r>
  </si>
  <si>
    <t>N/mm2</t>
  </si>
  <si>
    <t>Nacelle</t>
  </si>
  <si>
    <t>-</t>
  </si>
  <si>
    <t>TF</t>
  </si>
  <si>
    <t>FS</t>
  </si>
  <si>
    <t>UP Top F</t>
  </si>
  <si>
    <t>Mid F1</t>
  </si>
  <si>
    <t>Mid F2</t>
  </si>
  <si>
    <t>Mid F3</t>
  </si>
  <si>
    <t>Mid F4</t>
  </si>
  <si>
    <t>Bottom F</t>
  </si>
  <si>
    <t>Section 5</t>
  </si>
  <si>
    <t>E</t>
  </si>
  <si>
    <t>Mass</t>
  </si>
  <si>
    <t>S Height</t>
  </si>
  <si>
    <t>mm4</t>
  </si>
  <si>
    <t>M/EI</t>
  </si>
  <si>
    <t>1/mm</t>
  </si>
  <si>
    <t>defl</t>
  </si>
  <si>
    <t>slope</t>
  </si>
  <si>
    <t>chg of slope</t>
  </si>
  <si>
    <t>at top of seg</t>
  </si>
  <si>
    <t>in seg</t>
  </si>
  <si>
    <t>mom *</t>
  </si>
  <si>
    <t>mass *</t>
  </si>
  <si>
    <t>defl^2</t>
  </si>
  <si>
    <t>freq rad</t>
  </si>
  <si>
    <t>freq Hz</t>
  </si>
  <si>
    <t>period</t>
  </si>
  <si>
    <t>[mm]moment</t>
  </si>
  <si>
    <t>(area) radians</t>
  </si>
  <si>
    <t>sum of area</t>
  </si>
  <si>
    <t>mom of area</t>
  </si>
  <si>
    <t>avg in seg</t>
  </si>
  <si>
    <t>UP TF</t>
  </si>
  <si>
    <t>MF1</t>
  </si>
  <si>
    <t>MF2</t>
  </si>
  <si>
    <t>MF3</t>
  </si>
  <si>
    <t>MF4</t>
  </si>
  <si>
    <t>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</si>
</sst>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G Times (W1)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/>
    <xf numFmtId="165" fontId="0" fillId="0" borderId="8" xfId="0" applyNumberFormat="1" applyBorder="1"/>
    <xf numFmtId="165" fontId="0" fillId="0" borderId="0" xfId="0" applyNumberFormat="1"/>
    <xf numFmtId="1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height v disp</c:v>
          </c:tx>
          <c:xVal>
            <c:numRef>
              <c:f>'freq calcs'!$F$6:$F$49</c:f>
              <c:numCache>
                <c:formatCode>General</c:formatCode>
                <c:ptCount val="44"/>
              </c:numCache>
            </c:numRef>
          </c:xVal>
          <c:yVal>
            <c:numRef>
              <c:f>'freq calcs'!$L$6:$L$49</c:f>
              <c:numCache>
                <c:formatCode>General</c:formatCode>
                <c:ptCount val="4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8096"/>
        <c:axId val="83910016"/>
      </c:scatterChart>
      <c:valAx>
        <c:axId val="839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 from top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910016"/>
        <c:crosses val="autoZero"/>
        <c:crossBetween val="midCat"/>
      </c:valAx>
      <c:valAx>
        <c:axId val="8391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disp mm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90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517071</xdr:colOff>
      <xdr:row>35</xdr:row>
      <xdr:rowOff>186448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8519" t="22986" r="34074" b="45206"/>
        <a:stretch>
          <a:fillRect/>
        </a:stretch>
      </xdr:blipFill>
      <xdr:spPr bwMode="auto">
        <a:xfrm>
          <a:off x="0" y="0"/>
          <a:ext cx="8477250" cy="68539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52</xdr:row>
      <xdr:rowOff>180975</xdr:rowOff>
    </xdr:from>
    <xdr:to>
      <xdr:col>9</xdr:col>
      <xdr:colOff>266700</xdr:colOff>
      <xdr:row>67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ang/My%20Documents/Downloads/FreqTower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 &amp; Input"/>
      <sheetName val="Geometry"/>
      <sheetName val="Frequency"/>
    </sheetNames>
    <sheetDataSet>
      <sheetData sheetId="0">
        <row r="17">
          <cell r="B17">
            <v>130000</v>
          </cell>
        </row>
        <row r="18">
          <cell r="B18">
            <v>1340</v>
          </cell>
        </row>
      </sheetData>
      <sheetData sheetId="1">
        <row r="1">
          <cell r="A1" t="str">
            <v>Plate 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zoomScale="70" zoomScaleNormal="70" workbookViewId="0">
      <selection activeCell="K50" sqref="A1:K50"/>
    </sheetView>
  </sheetViews>
  <sheetFormatPr defaultRowHeight="15"/>
  <cols>
    <col min="6" max="7" width="9.5703125" bestFit="1" customWidth="1"/>
    <col min="8" max="8" width="12.5703125" bestFit="1" customWidth="1"/>
    <col min="9" max="9" width="15.7109375" bestFit="1" customWidth="1"/>
    <col min="10" max="10" width="19.85546875" bestFit="1" customWidth="1"/>
    <col min="13" max="13" width="12.5703125" bestFit="1" customWidth="1"/>
    <col min="14" max="14" width="8.5703125" bestFit="1" customWidth="1"/>
    <col min="15" max="15" width="11" bestFit="1" customWidth="1"/>
  </cols>
  <sheetData>
    <row r="1" spans="1:15" ht="15.75" thickBot="1">
      <c r="A1" s="25" t="s">
        <v>23</v>
      </c>
      <c r="B1" s="26" t="s">
        <v>16</v>
      </c>
      <c r="C1" s="26" t="s">
        <v>24</v>
      </c>
      <c r="D1" s="26" t="s">
        <v>25</v>
      </c>
      <c r="E1" s="26" t="s">
        <v>26</v>
      </c>
      <c r="F1" s="26" t="s">
        <v>52</v>
      </c>
      <c r="G1" s="26" t="s">
        <v>27</v>
      </c>
      <c r="H1" s="27" t="s">
        <v>28</v>
      </c>
      <c r="I1" s="27" t="s">
        <v>29</v>
      </c>
      <c r="J1" s="27" t="s">
        <v>30</v>
      </c>
      <c r="K1" s="28" t="s">
        <v>31</v>
      </c>
      <c r="M1" s="56" t="s">
        <v>0</v>
      </c>
      <c r="N1" s="57"/>
      <c r="O1" s="58"/>
    </row>
    <row r="2" spans="1:15" ht="18" thickBot="1">
      <c r="A2" s="30" t="s">
        <v>32</v>
      </c>
      <c r="B2" s="31" t="s">
        <v>33</v>
      </c>
      <c r="C2" s="31" t="s">
        <v>33</v>
      </c>
      <c r="D2" s="31" t="s">
        <v>33</v>
      </c>
      <c r="E2" s="31" t="s">
        <v>34</v>
      </c>
      <c r="F2" s="31" t="s">
        <v>35</v>
      </c>
      <c r="G2" s="31" t="s">
        <v>33</v>
      </c>
      <c r="H2" s="32" t="s">
        <v>36</v>
      </c>
      <c r="I2" s="32" t="s">
        <v>37</v>
      </c>
      <c r="J2" s="32" t="s">
        <v>38</v>
      </c>
      <c r="K2" s="33" t="s">
        <v>39</v>
      </c>
      <c r="M2" s="7" t="s">
        <v>1</v>
      </c>
      <c r="N2" s="8">
        <v>104.7</v>
      </c>
      <c r="O2" s="9" t="s">
        <v>2</v>
      </c>
    </row>
    <row r="3" spans="1:15">
      <c r="A3" s="37" t="s">
        <v>40</v>
      </c>
      <c r="B3" s="38">
        <f>'[1]Loads &amp; Input'!B18</f>
        <v>1340</v>
      </c>
      <c r="C3" s="39" t="s">
        <v>41</v>
      </c>
      <c r="D3" s="40" t="s">
        <v>41</v>
      </c>
      <c r="E3" s="34" t="s">
        <v>41</v>
      </c>
      <c r="F3" s="21">
        <f>'[1]Loads &amp; Input'!B17</f>
        <v>130000</v>
      </c>
      <c r="G3" s="22" t="s">
        <v>41</v>
      </c>
      <c r="H3" s="23" t="s">
        <v>41</v>
      </c>
      <c r="I3" s="23" t="s">
        <v>41</v>
      </c>
      <c r="J3" s="23" t="s">
        <v>41</v>
      </c>
      <c r="K3" s="24" t="s">
        <v>41</v>
      </c>
      <c r="M3" s="2" t="s">
        <v>3</v>
      </c>
      <c r="N3" s="1">
        <v>274.2</v>
      </c>
      <c r="O3" s="3" t="s">
        <v>10</v>
      </c>
    </row>
    <row r="4" spans="1:15">
      <c r="A4" s="41" t="s">
        <v>44</v>
      </c>
      <c r="B4" s="13">
        <v>0</v>
      </c>
      <c r="C4" s="42">
        <v>0</v>
      </c>
      <c r="D4" s="43">
        <v>2800</v>
      </c>
      <c r="E4" s="35">
        <v>0</v>
      </c>
      <c r="F4" s="14">
        <v>0</v>
      </c>
      <c r="G4" s="15">
        <v>0</v>
      </c>
      <c r="H4" s="29">
        <f>PI()/4*(D4^2-(D4-2*C4)^2)</f>
        <v>0</v>
      </c>
      <c r="I4" s="29">
        <f t="shared" ref="I4:I49" si="0">(2*J4)/D4</f>
        <v>0</v>
      </c>
      <c r="J4" s="29">
        <f>PI()/4*((D4/2)^4-(D4/2-C4)^4)</f>
        <v>0</v>
      </c>
      <c r="K4" s="17">
        <v>210000</v>
      </c>
      <c r="M4" s="2" t="s">
        <v>4</v>
      </c>
      <c r="N4" s="1">
        <v>4000</v>
      </c>
      <c r="O4" s="3" t="s">
        <v>5</v>
      </c>
    </row>
    <row r="5" spans="1:15">
      <c r="A5" s="41" t="s">
        <v>42</v>
      </c>
      <c r="B5" s="13">
        <v>295</v>
      </c>
      <c r="C5" s="42">
        <v>121</v>
      </c>
      <c r="D5" s="43">
        <v>2800</v>
      </c>
      <c r="E5" s="35">
        <f>ATAN((D6-D5)/(2*B5))*180/PI()</f>
        <v>0</v>
      </c>
      <c r="F5" s="14">
        <f>0.000007905*1/3*PI()*B5*(((D5/2)^2+(D5*D4)/4+(D4/2)^2)-(((D5/2-(C5/COS(E5/180*PI())))^2+(D5/2-(C5/COS(E5/180*PI())))*(D4/2-(C5/COS(E5/180*PI())))+(D4/2-(C5/COS(E5/180*PI())))^2)))</f>
        <v>2374.8262835560467</v>
      </c>
      <c r="G5" s="14">
        <f t="shared" ref="G5:G49" si="1">B5+G4</f>
        <v>295</v>
      </c>
      <c r="H5" s="16">
        <f t="shared" ref="H5:H49" si="2">PI()/4*(D5^2-(D5-2*C5)^2)</f>
        <v>1018375.5329950138</v>
      </c>
      <c r="I5" s="16">
        <f t="shared" si="0"/>
        <v>653913659.81077206</v>
      </c>
      <c r="J5" s="16">
        <f t="shared" ref="J5:J49" si="3">PI()/4*((D5/2)^4-(D5/2-C5)^4)</f>
        <v>915479123735.08081</v>
      </c>
      <c r="K5" s="17">
        <v>210000</v>
      </c>
      <c r="L5" s="49"/>
      <c r="M5" s="2" t="s">
        <v>6</v>
      </c>
      <c r="N5" s="1">
        <v>2800</v>
      </c>
      <c r="O5" s="3" t="s">
        <v>5</v>
      </c>
    </row>
    <row r="6" spans="1:15" ht="17.25">
      <c r="A6" s="41">
        <v>1</v>
      </c>
      <c r="B6" s="13">
        <v>2300</v>
      </c>
      <c r="C6" s="42">
        <v>15</v>
      </c>
      <c r="D6" s="43">
        <v>2800</v>
      </c>
      <c r="E6" s="35">
        <f>ATAN((D5-D6)/(2*B6))*180/PI()</f>
        <v>0</v>
      </c>
      <c r="F6" s="14">
        <f t="shared" ref="F6:F49" si="4">0.000007905*1/3*PI()*B6*(((D6/2)^2+(D6*D5)/4+(D5/2)^2)-(((D6/2-(C6/COS(E6/180*PI())))^2+(D6/2-(C6/COS(E6/180*PI())))*(D5/2-(C6/COS(E6/180*PI())))+(D5/2-(C6/COS(E6/180*PI())))^2)))</f>
        <v>2386.1406618751685</v>
      </c>
      <c r="G6" s="14">
        <f t="shared" si="1"/>
        <v>2595</v>
      </c>
      <c r="H6" s="16">
        <f t="shared" si="2"/>
        <v>131240.03310371362</v>
      </c>
      <c r="I6" s="16">
        <f t="shared" si="0"/>
        <v>90888995.961366028</v>
      </c>
      <c r="J6" s="16">
        <f t="shared" si="3"/>
        <v>127244594345.91243</v>
      </c>
      <c r="K6" s="17">
        <v>210000</v>
      </c>
      <c r="M6" s="2" t="s">
        <v>51</v>
      </c>
      <c r="N6" s="1">
        <v>210000</v>
      </c>
      <c r="O6" s="3" t="s">
        <v>7</v>
      </c>
    </row>
    <row r="7" spans="1:15" ht="15.75" thickBot="1">
      <c r="A7" s="41">
        <v>2</v>
      </c>
      <c r="B7" s="13">
        <v>2940</v>
      </c>
      <c r="C7" s="42">
        <v>15</v>
      </c>
      <c r="D7" s="43">
        <v>2822</v>
      </c>
      <c r="E7" s="35">
        <f t="shared" ref="E7:E47" si="5">ATAN((D8-D7)/(2*B7))*180/PI()</f>
        <v>0.21437096385647375</v>
      </c>
      <c r="F7" s="14">
        <f t="shared" si="4"/>
        <v>3062.1786695954443</v>
      </c>
      <c r="G7" s="14">
        <f t="shared" si="1"/>
        <v>5535</v>
      </c>
      <c r="H7" s="16">
        <f t="shared" si="2"/>
        <v>132276.75867939825</v>
      </c>
      <c r="I7" s="16">
        <f t="shared" si="0"/>
        <v>92334450.816671938</v>
      </c>
      <c r="J7" s="16">
        <f t="shared" si="3"/>
        <v>130283910102.3241</v>
      </c>
      <c r="K7" s="17">
        <v>210000</v>
      </c>
      <c r="M7" s="4" t="s">
        <v>8</v>
      </c>
      <c r="N7" s="5">
        <v>130000</v>
      </c>
      <c r="O7" s="6" t="s">
        <v>9</v>
      </c>
    </row>
    <row r="8" spans="1:15" ht="15.75" thickBot="1">
      <c r="A8" s="41">
        <v>3</v>
      </c>
      <c r="B8" s="13">
        <v>2940</v>
      </c>
      <c r="C8" s="42">
        <v>15</v>
      </c>
      <c r="D8" s="43">
        <v>2844</v>
      </c>
      <c r="E8" s="35">
        <f t="shared" si="5"/>
        <v>0.23385902587326704</v>
      </c>
      <c r="F8" s="14">
        <f t="shared" si="4"/>
        <v>3086.2771505855408</v>
      </c>
      <c r="G8" s="14">
        <f t="shared" si="1"/>
        <v>8475</v>
      </c>
      <c r="H8" s="16">
        <f t="shared" si="2"/>
        <v>133313.48425508288</v>
      </c>
      <c r="I8" s="16">
        <f t="shared" si="0"/>
        <v>93791309.649884939</v>
      </c>
      <c r="J8" s="16">
        <f t="shared" si="3"/>
        <v>133371242322.13638</v>
      </c>
      <c r="K8" s="17">
        <v>210000</v>
      </c>
      <c r="M8" s="10"/>
      <c r="N8" s="11"/>
      <c r="O8" s="12"/>
    </row>
    <row r="9" spans="1:15">
      <c r="A9" s="41">
        <v>4</v>
      </c>
      <c r="B9" s="13">
        <v>2935</v>
      </c>
      <c r="C9" s="42">
        <v>15</v>
      </c>
      <c r="D9" s="43">
        <v>2868</v>
      </c>
      <c r="E9" s="35">
        <f t="shared" si="5"/>
        <v>0.21473615799300177</v>
      </c>
      <c r="F9" s="14">
        <f t="shared" si="4"/>
        <v>3106.1711334879742</v>
      </c>
      <c r="G9" s="14">
        <f t="shared" si="1"/>
        <v>11410</v>
      </c>
      <c r="H9" s="16">
        <f t="shared" si="2"/>
        <v>134444.45761037519</v>
      </c>
      <c r="I9" s="16">
        <f t="shared" si="0"/>
        <v>95393616.384980008</v>
      </c>
      <c r="J9" s="16">
        <f t="shared" si="3"/>
        <v>136794445896.06134</v>
      </c>
      <c r="K9" s="17">
        <v>210000</v>
      </c>
      <c r="M9" s="7" t="s">
        <v>11</v>
      </c>
      <c r="N9" s="8">
        <v>1.1299999999999999</v>
      </c>
      <c r="O9" s="9"/>
    </row>
    <row r="10" spans="1:15">
      <c r="A10" s="41">
        <v>5</v>
      </c>
      <c r="B10" s="13">
        <v>2935</v>
      </c>
      <c r="C10" s="42">
        <v>15</v>
      </c>
      <c r="D10" s="43">
        <v>2890</v>
      </c>
      <c r="E10" s="35">
        <f t="shared" si="5"/>
        <v>0.21473615799300177</v>
      </c>
      <c r="F10" s="14">
        <f t="shared" si="4"/>
        <v>3131.3178912209792</v>
      </c>
      <c r="G10" s="14">
        <f t="shared" si="1"/>
        <v>14345</v>
      </c>
      <c r="H10" s="16">
        <f t="shared" si="2"/>
        <v>135481.18318605982</v>
      </c>
      <c r="I10" s="16">
        <f t="shared" si="0"/>
        <v>96874319.899523586</v>
      </c>
      <c r="J10" s="16">
        <f t="shared" si="3"/>
        <v>139983392254.81158</v>
      </c>
      <c r="K10" s="17">
        <v>210000</v>
      </c>
      <c r="M10" s="2" t="s">
        <v>12</v>
      </c>
      <c r="N10" s="1">
        <v>600</v>
      </c>
      <c r="O10" s="3" t="s">
        <v>13</v>
      </c>
    </row>
    <row r="11" spans="1:15" ht="15.75" thickBot="1">
      <c r="A11" s="41">
        <v>6</v>
      </c>
      <c r="B11" s="13">
        <v>2935</v>
      </c>
      <c r="C11" s="42">
        <v>15</v>
      </c>
      <c r="D11" s="43">
        <v>2912</v>
      </c>
      <c r="E11" s="35">
        <f t="shared" si="5"/>
        <v>0.21473615799300177</v>
      </c>
      <c r="F11" s="14">
        <f t="shared" si="4"/>
        <v>3155.3713116611934</v>
      </c>
      <c r="G11" s="14">
        <f t="shared" si="1"/>
        <v>17280</v>
      </c>
      <c r="H11" s="16">
        <f t="shared" si="2"/>
        <v>136517.90876174445</v>
      </c>
      <c r="I11" s="16">
        <f t="shared" si="0"/>
        <v>98366427.392210409</v>
      </c>
      <c r="J11" s="16">
        <f t="shared" si="3"/>
        <v>143221518283.05835</v>
      </c>
      <c r="K11" s="17">
        <v>210000</v>
      </c>
      <c r="M11" s="4" t="s">
        <v>14</v>
      </c>
      <c r="N11" s="5">
        <v>1.35</v>
      </c>
      <c r="O11" s="6"/>
    </row>
    <row r="12" spans="1:15" ht="15.75" thickBot="1">
      <c r="A12" s="41">
        <v>7</v>
      </c>
      <c r="B12" s="13">
        <v>2935</v>
      </c>
      <c r="C12" s="42">
        <v>16</v>
      </c>
      <c r="D12" s="43">
        <v>2934</v>
      </c>
      <c r="E12" s="35">
        <f t="shared" si="5"/>
        <v>0.21473615799300177</v>
      </c>
      <c r="F12" s="14">
        <f t="shared" si="4"/>
        <v>3390.2201462719627</v>
      </c>
      <c r="G12" s="14">
        <f t="shared" si="1"/>
        <v>20215</v>
      </c>
      <c r="H12" s="16">
        <f t="shared" si="2"/>
        <v>146674.67781080026</v>
      </c>
      <c r="I12" s="16">
        <f t="shared" si="0"/>
        <v>106418877.6470184</v>
      </c>
      <c r="J12" s="16">
        <f t="shared" si="3"/>
        <v>156116493508.17599</v>
      </c>
      <c r="K12" s="17">
        <v>210000</v>
      </c>
    </row>
    <row r="13" spans="1:15" ht="15.75" thickBot="1">
      <c r="A13" s="41">
        <v>8</v>
      </c>
      <c r="B13" s="13">
        <v>2930</v>
      </c>
      <c r="C13" s="42">
        <v>17</v>
      </c>
      <c r="D13" s="43">
        <v>2956</v>
      </c>
      <c r="E13" s="35">
        <f t="shared" si="5"/>
        <v>0.21510259850836291</v>
      </c>
      <c r="F13" s="14">
        <f t="shared" si="4"/>
        <v>3621.949609431842</v>
      </c>
      <c r="G13" s="14">
        <f t="shared" si="1"/>
        <v>23145</v>
      </c>
      <c r="H13" s="16">
        <f t="shared" si="2"/>
        <v>156963.39375130684</v>
      </c>
      <c r="I13" s="16">
        <f t="shared" si="0"/>
        <v>114669432.07524745</v>
      </c>
      <c r="J13" s="16">
        <f t="shared" si="3"/>
        <v>169481420607.21573</v>
      </c>
      <c r="K13" s="17">
        <v>210000</v>
      </c>
      <c r="M13" s="53" t="s">
        <v>15</v>
      </c>
      <c r="N13" s="54"/>
      <c r="O13" s="55"/>
    </row>
    <row r="14" spans="1:15">
      <c r="A14" s="41">
        <v>9</v>
      </c>
      <c r="B14" s="13">
        <v>2930</v>
      </c>
      <c r="C14" s="42">
        <v>18</v>
      </c>
      <c r="D14" s="43">
        <v>2978</v>
      </c>
      <c r="E14" s="35">
        <f t="shared" si="5"/>
        <v>0.21510259850836291</v>
      </c>
      <c r="F14" s="14">
        <f t="shared" si="4"/>
        <v>3862.5106228791642</v>
      </c>
      <c r="G14" s="14">
        <f t="shared" si="1"/>
        <v>26075</v>
      </c>
      <c r="H14" s="16">
        <f t="shared" si="2"/>
        <v>167384.05658326417</v>
      </c>
      <c r="I14" s="16">
        <f t="shared" si="0"/>
        <v>123120079.12980697</v>
      </c>
      <c r="J14" s="16">
        <f t="shared" si="3"/>
        <v>183325797824.28256</v>
      </c>
      <c r="K14" s="17">
        <v>210000</v>
      </c>
      <c r="M14" s="7" t="s">
        <v>16</v>
      </c>
      <c r="N14" s="8">
        <v>12.4</v>
      </c>
      <c r="O14" s="9" t="s">
        <v>2</v>
      </c>
    </row>
    <row r="15" spans="1:15">
      <c r="A15" s="41">
        <v>10</v>
      </c>
      <c r="B15" s="13">
        <v>2925</v>
      </c>
      <c r="C15" s="42">
        <v>19</v>
      </c>
      <c r="D15" s="43">
        <v>3000</v>
      </c>
      <c r="E15" s="35">
        <f t="shared" si="5"/>
        <v>0</v>
      </c>
      <c r="F15" s="14">
        <f t="shared" si="4"/>
        <v>4099.0920181367692</v>
      </c>
      <c r="G15" s="14">
        <f t="shared" si="1"/>
        <v>29000</v>
      </c>
      <c r="H15" s="16">
        <f t="shared" si="2"/>
        <v>177936.6663066723</v>
      </c>
      <c r="I15" s="16">
        <f t="shared" si="0"/>
        <v>131772807.25618027</v>
      </c>
      <c r="J15" s="16">
        <f t="shared" si="3"/>
        <v>197659210884.27042</v>
      </c>
      <c r="K15" s="17">
        <v>210000</v>
      </c>
      <c r="M15" s="2" t="s">
        <v>17</v>
      </c>
      <c r="N15" s="1">
        <v>4150</v>
      </c>
      <c r="O15" s="3" t="s">
        <v>18</v>
      </c>
    </row>
    <row r="16" spans="1:15">
      <c r="A16" s="44" t="s">
        <v>48</v>
      </c>
      <c r="B16" s="42">
        <v>280</v>
      </c>
      <c r="C16" s="42">
        <v>180</v>
      </c>
      <c r="D16" s="45">
        <v>3000</v>
      </c>
      <c r="E16" s="35">
        <v>0</v>
      </c>
      <c r="F16" s="14">
        <f t="shared" si="4"/>
        <v>3529.6479586916862</v>
      </c>
      <c r="G16" s="14">
        <f t="shared" si="1"/>
        <v>29280</v>
      </c>
      <c r="H16" s="16">
        <f t="shared" si="2"/>
        <v>1594672.4309621791</v>
      </c>
      <c r="I16" s="16">
        <f t="shared" si="0"/>
        <v>1061095035.5622339</v>
      </c>
      <c r="J16" s="16">
        <f t="shared" si="3"/>
        <v>1591642553343.3508</v>
      </c>
      <c r="K16" s="17">
        <v>210000</v>
      </c>
      <c r="M16" s="2"/>
      <c r="N16" s="1">
        <f>N15/10/100</f>
        <v>4.1500000000000004</v>
      </c>
      <c r="O16" s="3" t="s">
        <v>2</v>
      </c>
    </row>
    <row r="17" spans="1:15">
      <c r="A17" s="44">
        <v>11</v>
      </c>
      <c r="B17" s="42">
        <v>2885</v>
      </c>
      <c r="C17" s="42">
        <v>20</v>
      </c>
      <c r="D17" s="45">
        <v>3052</v>
      </c>
      <c r="E17" s="35">
        <f t="shared" si="5"/>
        <v>0.71491889599146852</v>
      </c>
      <c r="F17" s="14">
        <f t="shared" si="4"/>
        <v>4307.7463243520688</v>
      </c>
      <c r="G17" s="14">
        <f t="shared" si="1"/>
        <v>32165</v>
      </c>
      <c r="H17" s="16">
        <f t="shared" si="2"/>
        <v>190506.17851368507</v>
      </c>
      <c r="I17" s="16">
        <f t="shared" si="0"/>
        <v>143463636.44298792</v>
      </c>
      <c r="J17" s="16">
        <f t="shared" si="3"/>
        <v>218925509211.99957</v>
      </c>
      <c r="K17" s="17">
        <v>210000</v>
      </c>
      <c r="M17" s="2" t="s">
        <v>6</v>
      </c>
      <c r="N17" s="1">
        <v>4150</v>
      </c>
      <c r="O17" s="3" t="s">
        <v>18</v>
      </c>
    </row>
    <row r="18" spans="1:15">
      <c r="A18" s="44">
        <v>12</v>
      </c>
      <c r="B18" s="42">
        <v>2885</v>
      </c>
      <c r="C18" s="42">
        <v>20</v>
      </c>
      <c r="D18" s="45">
        <v>3124</v>
      </c>
      <c r="E18" s="35">
        <f t="shared" si="5"/>
        <v>0.71491889599146852</v>
      </c>
      <c r="F18" s="14">
        <f t="shared" si="4"/>
        <v>4396.5954296249447</v>
      </c>
      <c r="G18" s="14">
        <f t="shared" si="1"/>
        <v>35050</v>
      </c>
      <c r="H18" s="16">
        <f t="shared" si="2"/>
        <v>195030.07193485435</v>
      </c>
      <c r="I18" s="16">
        <f t="shared" si="0"/>
        <v>150380671.38187096</v>
      </c>
      <c r="J18" s="16">
        <f t="shared" si="3"/>
        <v>234894608698.48245</v>
      </c>
      <c r="K18" s="17">
        <v>210000</v>
      </c>
      <c r="M18" s="2"/>
      <c r="N18" s="1">
        <f>N17/10/100</f>
        <v>4.1500000000000004</v>
      </c>
      <c r="O18" s="3"/>
    </row>
    <row r="19" spans="1:15" ht="15.75" thickBot="1">
      <c r="A19" s="44">
        <v>13</v>
      </c>
      <c r="B19" s="42">
        <v>2880</v>
      </c>
      <c r="C19" s="42">
        <v>21</v>
      </c>
      <c r="D19" s="45">
        <v>3196</v>
      </c>
      <c r="E19" s="35">
        <f t="shared" si="5"/>
        <v>0.71615994547040851</v>
      </c>
      <c r="F19" s="14">
        <f t="shared" si="4"/>
        <v>4715.074344034012</v>
      </c>
      <c r="G19" s="14">
        <f t="shared" si="1"/>
        <v>37930</v>
      </c>
      <c r="H19" s="16">
        <f t="shared" si="2"/>
        <v>209465.69017809947</v>
      </c>
      <c r="I19" s="16">
        <f t="shared" si="0"/>
        <v>165178148.26509485</v>
      </c>
      <c r="J19" s="16">
        <f t="shared" si="3"/>
        <v>263954680927.62155</v>
      </c>
      <c r="K19" s="17">
        <v>210000</v>
      </c>
      <c r="M19" s="4" t="s">
        <v>19</v>
      </c>
      <c r="N19" s="50">
        <f>SUM(F43:F49)/1000</f>
        <v>65.83583620396881</v>
      </c>
      <c r="O19" s="6" t="s">
        <v>10</v>
      </c>
    </row>
    <row r="20" spans="1:15" ht="15.75" thickBot="1">
      <c r="A20" s="44">
        <v>14</v>
      </c>
      <c r="B20" s="42">
        <v>2880</v>
      </c>
      <c r="C20" s="42">
        <v>21</v>
      </c>
      <c r="D20" s="45">
        <v>3268</v>
      </c>
      <c r="E20" s="35">
        <f t="shared" si="5"/>
        <v>0.71615994547040851</v>
      </c>
      <c r="F20" s="14">
        <f t="shared" si="4"/>
        <v>4823.2251978723307</v>
      </c>
      <c r="G20" s="14">
        <f t="shared" si="1"/>
        <v>40810</v>
      </c>
      <c r="H20" s="16">
        <f t="shared" si="2"/>
        <v>214215.77827032722</v>
      </c>
      <c r="I20" s="16">
        <f t="shared" si="0"/>
        <v>172779478.84059682</v>
      </c>
      <c r="J20" s="16">
        <f t="shared" si="3"/>
        <v>282321668425.53522</v>
      </c>
      <c r="K20" s="17">
        <v>210000</v>
      </c>
    </row>
    <row r="21" spans="1:15" ht="15.75" thickBot="1">
      <c r="A21" s="44">
        <v>15</v>
      </c>
      <c r="B21" s="42">
        <v>2880</v>
      </c>
      <c r="C21" s="42">
        <v>22</v>
      </c>
      <c r="D21" s="45">
        <v>3340</v>
      </c>
      <c r="E21" s="35">
        <f t="shared" si="5"/>
        <v>0.71615994547040851</v>
      </c>
      <c r="F21" s="14">
        <f t="shared" si="4"/>
        <v>5164.6297362752857</v>
      </c>
      <c r="G21" s="14">
        <f t="shared" si="1"/>
        <v>43690</v>
      </c>
      <c r="H21" s="16">
        <f t="shared" si="2"/>
        <v>229323.69734144054</v>
      </c>
      <c r="I21" s="16">
        <f t="shared" si="0"/>
        <v>188979342.2784358</v>
      </c>
      <c r="J21" s="16">
        <f t="shared" si="3"/>
        <v>315595501604.98779</v>
      </c>
      <c r="K21" s="17">
        <v>210000</v>
      </c>
      <c r="M21" s="53" t="s">
        <v>20</v>
      </c>
      <c r="N21" s="54"/>
      <c r="O21" s="55"/>
    </row>
    <row r="22" spans="1:15">
      <c r="A22" s="44">
        <v>16</v>
      </c>
      <c r="B22" s="42">
        <v>2875</v>
      </c>
      <c r="C22" s="42">
        <v>22</v>
      </c>
      <c r="D22" s="45">
        <v>3412</v>
      </c>
      <c r="E22" s="35">
        <f t="shared" si="5"/>
        <v>0.71740531096763627</v>
      </c>
      <c r="F22" s="14">
        <f t="shared" si="4"/>
        <v>5268.7689801134247</v>
      </c>
      <c r="G22" s="14">
        <f t="shared" si="1"/>
        <v>46565</v>
      </c>
      <c r="H22" s="16">
        <f t="shared" si="2"/>
        <v>234299.98010472677</v>
      </c>
      <c r="I22" s="16">
        <f t="shared" si="0"/>
        <v>197297201.24207953</v>
      </c>
      <c r="J22" s="16">
        <f t="shared" si="3"/>
        <v>336589025318.98767</v>
      </c>
      <c r="K22" s="17">
        <v>210000</v>
      </c>
      <c r="M22" s="7" t="s">
        <v>16</v>
      </c>
      <c r="N22" s="8">
        <v>14.9</v>
      </c>
      <c r="O22" s="9" t="s">
        <v>2</v>
      </c>
    </row>
    <row r="23" spans="1:15">
      <c r="A23" s="44">
        <v>17</v>
      </c>
      <c r="B23" s="42">
        <v>2875</v>
      </c>
      <c r="C23" s="42">
        <v>22</v>
      </c>
      <c r="D23" s="45">
        <v>3484</v>
      </c>
      <c r="E23" s="35">
        <f t="shared" si="5"/>
        <v>0.71740531096763627</v>
      </c>
      <c r="F23" s="14">
        <f t="shared" si="4"/>
        <v>5381.873202425646</v>
      </c>
      <c r="G23" s="14">
        <f t="shared" si="1"/>
        <v>49440</v>
      </c>
      <c r="H23" s="16">
        <f t="shared" si="2"/>
        <v>239276.262868013</v>
      </c>
      <c r="I23" s="16">
        <f t="shared" si="0"/>
        <v>205794206.2891129</v>
      </c>
      <c r="J23" s="16">
        <f t="shared" si="3"/>
        <v>358493507355.63464</v>
      </c>
      <c r="K23" s="17">
        <v>210000</v>
      </c>
      <c r="M23" s="2" t="s">
        <v>17</v>
      </c>
      <c r="N23" s="1">
        <v>4150</v>
      </c>
      <c r="O23" s="3" t="s">
        <v>18</v>
      </c>
    </row>
    <row r="24" spans="1:15">
      <c r="A24" s="44">
        <v>18</v>
      </c>
      <c r="B24" s="42">
        <v>2870</v>
      </c>
      <c r="C24" s="42">
        <v>23</v>
      </c>
      <c r="D24" s="45">
        <v>3556</v>
      </c>
      <c r="E24" s="35">
        <f t="shared" si="5"/>
        <v>0.71865501503601947</v>
      </c>
      <c r="F24" s="14">
        <f t="shared" si="4"/>
        <v>5733.1202461748962</v>
      </c>
      <c r="G24" s="14">
        <f t="shared" si="1"/>
        <v>52310</v>
      </c>
      <c r="H24" s="16">
        <f t="shared" si="2"/>
        <v>255282.67743805301</v>
      </c>
      <c r="I24" s="16">
        <f t="shared" si="0"/>
        <v>224029537.71628472</v>
      </c>
      <c r="J24" s="16">
        <f t="shared" si="3"/>
        <v>398324518059.55426</v>
      </c>
      <c r="K24" s="17">
        <v>210000</v>
      </c>
      <c r="M24" s="2"/>
      <c r="N24" s="1">
        <f>N23/10/100</f>
        <v>4.1500000000000004</v>
      </c>
      <c r="O24" s="3" t="s">
        <v>2</v>
      </c>
    </row>
    <row r="25" spans="1:15">
      <c r="A25" s="44">
        <v>19</v>
      </c>
      <c r="B25" s="42">
        <v>2870</v>
      </c>
      <c r="C25" s="42">
        <v>23</v>
      </c>
      <c r="D25" s="45">
        <v>3628</v>
      </c>
      <c r="E25" s="35">
        <f t="shared" si="5"/>
        <v>0.71865501503601947</v>
      </c>
      <c r="F25" s="14">
        <f t="shared" si="4"/>
        <v>5851.1599577274819</v>
      </c>
      <c r="G25" s="14">
        <f t="shared" si="1"/>
        <v>55180</v>
      </c>
      <c r="H25" s="16">
        <f t="shared" si="2"/>
        <v>260485.15487239769</v>
      </c>
      <c r="I25" s="16">
        <f t="shared" si="0"/>
        <v>233283446.90583518</v>
      </c>
      <c r="J25" s="16">
        <f t="shared" si="3"/>
        <v>423176172687.185</v>
      </c>
      <c r="K25" s="17">
        <v>210000</v>
      </c>
      <c r="M25" s="2" t="s">
        <v>6</v>
      </c>
      <c r="N25" s="1">
        <v>4150</v>
      </c>
      <c r="O25" s="3" t="s">
        <v>18</v>
      </c>
    </row>
    <row r="26" spans="1:15">
      <c r="A26" s="44">
        <v>20</v>
      </c>
      <c r="B26" s="42">
        <v>2860</v>
      </c>
      <c r="C26" s="42">
        <v>23</v>
      </c>
      <c r="D26" s="45">
        <v>3700</v>
      </c>
      <c r="E26" s="35">
        <f t="shared" si="5"/>
        <v>0</v>
      </c>
      <c r="F26" s="14">
        <f t="shared" si="4"/>
        <v>5947.9361121910752</v>
      </c>
      <c r="G26" s="14">
        <f t="shared" si="1"/>
        <v>58040</v>
      </c>
      <c r="H26" s="16">
        <f t="shared" si="2"/>
        <v>265687.63230674237</v>
      </c>
      <c r="I26" s="16">
        <f t="shared" si="0"/>
        <v>242724645.18754569</v>
      </c>
      <c r="J26" s="16">
        <f t="shared" si="3"/>
        <v>449040593596.95953</v>
      </c>
      <c r="K26" s="17">
        <v>210000</v>
      </c>
      <c r="M26" s="2"/>
      <c r="N26" s="1">
        <f>N25/10/100</f>
        <v>4.1500000000000004</v>
      </c>
      <c r="O26" s="3"/>
    </row>
    <row r="27" spans="1:15" ht="15.75" thickBot="1">
      <c r="A27" s="44" t="s">
        <v>47</v>
      </c>
      <c r="B27" s="42">
        <v>330</v>
      </c>
      <c r="C27" s="42">
        <v>230</v>
      </c>
      <c r="D27" s="45">
        <v>3700</v>
      </c>
      <c r="E27" s="35">
        <v>0</v>
      </c>
      <c r="F27" s="14">
        <f t="shared" si="4"/>
        <v>6540.6814408456148</v>
      </c>
      <c r="G27" s="14">
        <f t="shared" si="1"/>
        <v>58370</v>
      </c>
      <c r="H27" s="16">
        <f t="shared" si="2"/>
        <v>2507305.0968300137</v>
      </c>
      <c r="I27" s="16">
        <f t="shared" si="0"/>
        <v>2048840971.6245148</v>
      </c>
      <c r="J27" s="16">
        <f t="shared" si="3"/>
        <v>3790355797505.3525</v>
      </c>
      <c r="K27" s="17">
        <v>210000</v>
      </c>
      <c r="M27" s="4" t="s">
        <v>19</v>
      </c>
      <c r="N27" s="50">
        <f>SUM(F36:F42)/1000</f>
        <v>57.683992083498211</v>
      </c>
      <c r="O27" s="6" t="s">
        <v>10</v>
      </c>
    </row>
    <row r="28" spans="1:15" ht="15.75" thickBot="1">
      <c r="A28" s="44">
        <v>21</v>
      </c>
      <c r="B28" s="42">
        <v>2710</v>
      </c>
      <c r="C28" s="42">
        <v>24</v>
      </c>
      <c r="D28" s="45">
        <v>3760</v>
      </c>
      <c r="E28" s="35">
        <f t="shared" si="5"/>
        <v>0.68709356840160596</v>
      </c>
      <c r="F28" s="14">
        <f t="shared" si="4"/>
        <v>5986.441195326227</v>
      </c>
      <c r="G28" s="14">
        <f t="shared" si="1"/>
        <v>61080</v>
      </c>
      <c r="H28" s="16">
        <f t="shared" si="2"/>
        <v>281687.76369147521</v>
      </c>
      <c r="I28" s="16">
        <f t="shared" si="0"/>
        <v>261427820.78971642</v>
      </c>
      <c r="J28" s="16">
        <f t="shared" si="3"/>
        <v>491484303084.66687</v>
      </c>
      <c r="K28" s="17">
        <v>210000</v>
      </c>
    </row>
    <row r="29" spans="1:15" ht="15.75" thickBot="1">
      <c r="A29" s="44">
        <v>22</v>
      </c>
      <c r="B29" s="42">
        <v>2710</v>
      </c>
      <c r="C29" s="42">
        <v>24</v>
      </c>
      <c r="D29" s="45">
        <v>3825</v>
      </c>
      <c r="E29" s="35">
        <f t="shared" si="5"/>
        <v>0.68709356840160596</v>
      </c>
      <c r="F29" s="14">
        <f t="shared" si="4"/>
        <v>6087.3998431793379</v>
      </c>
      <c r="G29" s="14">
        <f t="shared" si="1"/>
        <v>63790</v>
      </c>
      <c r="H29" s="16">
        <f t="shared" si="2"/>
        <v>286588.64823107526</v>
      </c>
      <c r="I29" s="16">
        <f t="shared" si="0"/>
        <v>270632909.53158903</v>
      </c>
      <c r="J29" s="16">
        <f t="shared" si="3"/>
        <v>517585439479.16406</v>
      </c>
      <c r="K29" s="17">
        <v>210000</v>
      </c>
      <c r="M29" s="53" t="s">
        <v>21</v>
      </c>
      <c r="N29" s="54"/>
      <c r="O29" s="55"/>
    </row>
    <row r="30" spans="1:15">
      <c r="A30" s="44">
        <v>23</v>
      </c>
      <c r="B30" s="42">
        <v>2710</v>
      </c>
      <c r="C30" s="42">
        <v>24</v>
      </c>
      <c r="D30" s="45">
        <v>3890</v>
      </c>
      <c r="E30" s="35">
        <f t="shared" si="5"/>
        <v>0.68709356840160596</v>
      </c>
      <c r="F30" s="14">
        <f t="shared" si="4"/>
        <v>6192.396836946592</v>
      </c>
      <c r="G30" s="14">
        <f t="shared" si="1"/>
        <v>66500</v>
      </c>
      <c r="H30" s="16">
        <f t="shared" si="2"/>
        <v>291489.53277067537</v>
      </c>
      <c r="I30" s="16">
        <f t="shared" si="0"/>
        <v>279997276.94228458</v>
      </c>
      <c r="J30" s="16">
        <f t="shared" si="3"/>
        <v>544594703652.74347</v>
      </c>
      <c r="K30" s="17">
        <v>210000</v>
      </c>
      <c r="M30" s="7" t="s">
        <v>16</v>
      </c>
      <c r="N30" s="8">
        <v>19.3</v>
      </c>
      <c r="O30" s="9" t="s">
        <v>2</v>
      </c>
    </row>
    <row r="31" spans="1:15">
      <c r="A31" s="44">
        <v>24</v>
      </c>
      <c r="B31" s="42">
        <v>2705</v>
      </c>
      <c r="C31" s="42">
        <v>25</v>
      </c>
      <c r="D31" s="45">
        <v>3955</v>
      </c>
      <c r="E31" s="35">
        <f t="shared" si="5"/>
        <v>0.6883634898692722</v>
      </c>
      <c r="F31" s="14">
        <f t="shared" si="4"/>
        <v>6546.0043855512504</v>
      </c>
      <c r="G31" s="14">
        <f t="shared" si="1"/>
        <v>69205</v>
      </c>
      <c r="H31" s="16">
        <f t="shared" si="2"/>
        <v>308661.47821519716</v>
      </c>
      <c r="I31" s="16">
        <f t="shared" si="0"/>
        <v>301355156.6567499</v>
      </c>
      <c r="J31" s="16">
        <f t="shared" si="3"/>
        <v>595929822288.7229</v>
      </c>
      <c r="K31" s="17">
        <v>210000</v>
      </c>
      <c r="M31" s="2" t="s">
        <v>17</v>
      </c>
      <c r="N31" s="1">
        <v>4150</v>
      </c>
      <c r="O31" s="3" t="s">
        <v>18</v>
      </c>
    </row>
    <row r="32" spans="1:15">
      <c r="A32" s="44">
        <v>25</v>
      </c>
      <c r="B32" s="42">
        <v>2705</v>
      </c>
      <c r="C32" s="42">
        <v>25</v>
      </c>
      <c r="D32" s="45">
        <v>4020</v>
      </c>
      <c r="E32" s="35">
        <f t="shared" si="5"/>
        <v>0.6883634898692722</v>
      </c>
      <c r="F32" s="14">
        <f t="shared" si="4"/>
        <v>6655.1744899886089</v>
      </c>
      <c r="G32" s="14">
        <f t="shared" si="1"/>
        <v>71910</v>
      </c>
      <c r="H32" s="16">
        <f t="shared" si="2"/>
        <v>313766.56627728057</v>
      </c>
      <c r="I32" s="16">
        <f t="shared" si="0"/>
        <v>311437708.0879029</v>
      </c>
      <c r="J32" s="16">
        <f t="shared" si="3"/>
        <v>625989793256.68481</v>
      </c>
      <c r="K32" s="17">
        <v>210000</v>
      </c>
      <c r="M32" s="2"/>
      <c r="N32" s="1">
        <f>N31/10/100</f>
        <v>4.1500000000000004</v>
      </c>
      <c r="O32" s="3" t="s">
        <v>2</v>
      </c>
    </row>
    <row r="33" spans="1:15">
      <c r="A33" s="44">
        <v>26</v>
      </c>
      <c r="B33" s="42">
        <v>2705</v>
      </c>
      <c r="C33" s="42">
        <v>25</v>
      </c>
      <c r="D33" s="45">
        <v>4085</v>
      </c>
      <c r="E33" s="35">
        <f t="shared" si="5"/>
        <v>0.6883634898692722</v>
      </c>
      <c r="F33" s="14">
        <f t="shared" si="4"/>
        <v>6764.3445944259256</v>
      </c>
      <c r="G33" s="14">
        <f t="shared" si="1"/>
        <v>74615</v>
      </c>
      <c r="H33" s="16">
        <f t="shared" si="2"/>
        <v>318871.65433936397</v>
      </c>
      <c r="I33" s="16">
        <f t="shared" si="0"/>
        <v>321686174.80124253</v>
      </c>
      <c r="J33" s="16">
        <f t="shared" si="3"/>
        <v>657044012031.53784</v>
      </c>
      <c r="K33" s="17">
        <v>210000</v>
      </c>
      <c r="M33" s="2" t="s">
        <v>6</v>
      </c>
      <c r="N33" s="1">
        <v>3700</v>
      </c>
      <c r="O33" s="3" t="s">
        <v>18</v>
      </c>
    </row>
    <row r="34" spans="1:15">
      <c r="A34" s="44">
        <v>27</v>
      </c>
      <c r="B34" s="42">
        <v>2685</v>
      </c>
      <c r="C34" s="42">
        <v>26</v>
      </c>
      <c r="D34" s="45">
        <v>4150</v>
      </c>
      <c r="E34" s="35">
        <f t="shared" si="5"/>
        <v>0</v>
      </c>
      <c r="F34" s="14">
        <f t="shared" si="4"/>
        <v>7093.3590019610838</v>
      </c>
      <c r="G34" s="14">
        <f t="shared" si="1"/>
        <v>77300</v>
      </c>
      <c r="H34" s="16">
        <f t="shared" si="2"/>
        <v>336854.130688512</v>
      </c>
      <c r="I34" s="16">
        <f t="shared" si="0"/>
        <v>345134492.2388559</v>
      </c>
      <c r="J34" s="16">
        <f t="shared" si="3"/>
        <v>716154071395.62598</v>
      </c>
      <c r="K34" s="17">
        <v>210000</v>
      </c>
      <c r="M34" s="2"/>
      <c r="N34" s="1">
        <f>N33/10/100</f>
        <v>3.7</v>
      </c>
      <c r="O34" s="3"/>
    </row>
    <row r="35" spans="1:15" ht="15.75" thickBot="1">
      <c r="A35" s="44" t="s">
        <v>46</v>
      </c>
      <c r="B35" s="42">
        <v>360</v>
      </c>
      <c r="C35" s="42">
        <v>240</v>
      </c>
      <c r="D35" s="45">
        <v>4150</v>
      </c>
      <c r="E35" s="35">
        <v>0</v>
      </c>
      <c r="F35" s="14">
        <f t="shared" si="4"/>
        <v>8389.6191601729442</v>
      </c>
      <c r="G35" s="14">
        <f t="shared" si="1"/>
        <v>77660</v>
      </c>
      <c r="H35" s="16">
        <f t="shared" si="2"/>
        <v>2948070.5461286618</v>
      </c>
      <c r="I35" s="16">
        <f t="shared" si="0"/>
        <v>2725313625.2847357</v>
      </c>
      <c r="J35" s="16">
        <f t="shared" si="3"/>
        <v>5655025772465.8262</v>
      </c>
      <c r="K35" s="17">
        <v>210000</v>
      </c>
      <c r="M35" s="4" t="s">
        <v>19</v>
      </c>
      <c r="N35" s="50">
        <f>SUM(F28:F35)/1000</f>
        <v>53.714739507551968</v>
      </c>
      <c r="O35" s="6" t="s">
        <v>10</v>
      </c>
    </row>
    <row r="36" spans="1:15" ht="15.75" thickBot="1">
      <c r="A36" s="44">
        <v>28</v>
      </c>
      <c r="B36" s="42">
        <v>2410</v>
      </c>
      <c r="C36" s="42">
        <v>26</v>
      </c>
      <c r="D36" s="45">
        <v>4150</v>
      </c>
      <c r="E36" s="35">
        <f t="shared" si="5"/>
        <v>0</v>
      </c>
      <c r="F36" s="14">
        <f t="shared" si="4"/>
        <v>6417.4248864533747</v>
      </c>
      <c r="G36" s="14">
        <f t="shared" si="1"/>
        <v>80070</v>
      </c>
      <c r="H36" s="16">
        <f t="shared" si="2"/>
        <v>336854.130688512</v>
      </c>
      <c r="I36" s="16">
        <f t="shared" si="0"/>
        <v>345134492.2388559</v>
      </c>
      <c r="J36" s="16">
        <f t="shared" si="3"/>
        <v>716154071395.62598</v>
      </c>
      <c r="K36" s="17">
        <v>210000</v>
      </c>
    </row>
    <row r="37" spans="1:15" ht="15.75" thickBot="1">
      <c r="A37" s="44">
        <v>29</v>
      </c>
      <c r="B37" s="42">
        <v>2410</v>
      </c>
      <c r="C37" s="42">
        <v>27</v>
      </c>
      <c r="D37" s="45">
        <v>4150</v>
      </c>
      <c r="E37" s="35">
        <f t="shared" si="5"/>
        <v>0</v>
      </c>
      <c r="F37" s="14">
        <f t="shared" si="4"/>
        <v>6662.6329533022099</v>
      </c>
      <c r="G37" s="14">
        <f t="shared" si="1"/>
        <v>82480</v>
      </c>
      <c r="H37" s="16">
        <f t="shared" si="2"/>
        <v>349725.23579026933</v>
      </c>
      <c r="I37" s="16">
        <f t="shared" si="0"/>
        <v>358149358.28018653</v>
      </c>
      <c r="J37" s="16">
        <f t="shared" si="3"/>
        <v>743159918431.38708</v>
      </c>
      <c r="K37" s="17">
        <v>210000</v>
      </c>
      <c r="M37" s="53" t="s">
        <v>22</v>
      </c>
      <c r="N37" s="54"/>
      <c r="O37" s="55"/>
    </row>
    <row r="38" spans="1:15">
      <c r="A38" s="44">
        <v>30</v>
      </c>
      <c r="B38" s="42">
        <v>2410</v>
      </c>
      <c r="C38" s="42">
        <v>28</v>
      </c>
      <c r="D38" s="45">
        <v>4150</v>
      </c>
      <c r="E38" s="35">
        <f t="shared" si="5"/>
        <v>0</v>
      </c>
      <c r="F38" s="14">
        <f t="shared" si="4"/>
        <v>6907.7213188735986</v>
      </c>
      <c r="G38" s="14">
        <f t="shared" si="1"/>
        <v>84890</v>
      </c>
      <c r="H38" s="16">
        <f t="shared" si="2"/>
        <v>362590.05770671956</v>
      </c>
      <c r="I38" s="16">
        <f t="shared" si="0"/>
        <v>371145173.53333855</v>
      </c>
      <c r="J38" s="16">
        <f t="shared" si="3"/>
        <v>770126235081.67749</v>
      </c>
      <c r="K38" s="17">
        <v>210000</v>
      </c>
      <c r="M38" s="7" t="s">
        <v>16</v>
      </c>
      <c r="N38" s="8">
        <v>29.1</v>
      </c>
      <c r="O38" s="9" t="s">
        <v>2</v>
      </c>
    </row>
    <row r="39" spans="1:15">
      <c r="A39" s="44">
        <v>31</v>
      </c>
      <c r="B39" s="42">
        <v>2410</v>
      </c>
      <c r="C39" s="42">
        <v>29</v>
      </c>
      <c r="D39" s="45">
        <v>4150</v>
      </c>
      <c r="E39" s="35">
        <f t="shared" si="5"/>
        <v>0</v>
      </c>
      <c r="F39" s="14">
        <f t="shared" si="4"/>
        <v>7152.689983167541</v>
      </c>
      <c r="G39" s="14">
        <f t="shared" si="1"/>
        <v>87300</v>
      </c>
      <c r="H39" s="16">
        <f t="shared" si="2"/>
        <v>375448.59643786261</v>
      </c>
      <c r="I39" s="16">
        <f t="shared" si="0"/>
        <v>384121956.59805441</v>
      </c>
      <c r="J39" s="16">
        <f t="shared" si="3"/>
        <v>797053059940.96289</v>
      </c>
      <c r="K39" s="17">
        <v>210000</v>
      </c>
      <c r="M39" s="2" t="s">
        <v>17</v>
      </c>
      <c r="N39" s="1">
        <v>3700</v>
      </c>
      <c r="O39" s="3" t="s">
        <v>18</v>
      </c>
    </row>
    <row r="40" spans="1:15">
      <c r="A40" s="44">
        <v>32</v>
      </c>
      <c r="B40" s="42">
        <v>2405</v>
      </c>
      <c r="C40" s="42">
        <v>29</v>
      </c>
      <c r="D40" s="45">
        <v>4150</v>
      </c>
      <c r="E40" s="35">
        <f t="shared" si="5"/>
        <v>0</v>
      </c>
      <c r="F40" s="14">
        <f t="shared" si="4"/>
        <v>7137.8503773933344</v>
      </c>
      <c r="G40" s="14">
        <f t="shared" si="1"/>
        <v>89705</v>
      </c>
      <c r="H40" s="16">
        <f t="shared" si="2"/>
        <v>375448.59643786261</v>
      </c>
      <c r="I40" s="16">
        <f t="shared" si="0"/>
        <v>384121956.59805441</v>
      </c>
      <c r="J40" s="16">
        <f t="shared" si="3"/>
        <v>797053059940.96289</v>
      </c>
      <c r="K40" s="17">
        <v>210000</v>
      </c>
      <c r="M40" s="2"/>
      <c r="N40" s="1">
        <f>N39/10/100</f>
        <v>3.7</v>
      </c>
      <c r="O40" s="3" t="s">
        <v>2</v>
      </c>
    </row>
    <row r="41" spans="1:15">
      <c r="A41" s="44">
        <v>33</v>
      </c>
      <c r="B41" s="42">
        <v>2405</v>
      </c>
      <c r="C41" s="42">
        <v>30</v>
      </c>
      <c r="D41" s="45">
        <v>4150</v>
      </c>
      <c r="E41" s="35">
        <f t="shared" si="5"/>
        <v>0</v>
      </c>
      <c r="F41" s="14">
        <f t="shared" si="4"/>
        <v>7382.1913550093805</v>
      </c>
      <c r="G41" s="14">
        <f t="shared" si="1"/>
        <v>92110</v>
      </c>
      <c r="H41" s="16">
        <f t="shared" si="2"/>
        <v>388300.85198369843</v>
      </c>
      <c r="I41" s="16">
        <f t="shared" si="0"/>
        <v>397079726.06499255</v>
      </c>
      <c r="J41" s="16">
        <f t="shared" si="3"/>
        <v>823940431584.8595</v>
      </c>
      <c r="K41" s="17">
        <v>210000</v>
      </c>
      <c r="M41" s="2" t="s">
        <v>6</v>
      </c>
      <c r="N41" s="1">
        <v>3000</v>
      </c>
      <c r="O41" s="3" t="s">
        <v>18</v>
      </c>
    </row>
    <row r="42" spans="1:15">
      <c r="A42" s="44" t="s">
        <v>45</v>
      </c>
      <c r="B42" s="42">
        <v>440</v>
      </c>
      <c r="C42" s="42">
        <v>390</v>
      </c>
      <c r="D42" s="45">
        <v>4150</v>
      </c>
      <c r="E42" s="35">
        <v>0</v>
      </c>
      <c r="F42" s="14">
        <f t="shared" si="4"/>
        <v>16023.481209298769</v>
      </c>
      <c r="G42" s="14">
        <f t="shared" si="1"/>
        <v>92550</v>
      </c>
      <c r="H42" s="16">
        <f t="shared" si="2"/>
        <v>4606831.4672240727</v>
      </c>
      <c r="I42" s="16">
        <f t="shared" si="0"/>
        <v>3965677085.3730016</v>
      </c>
      <c r="J42" s="16">
        <f t="shared" si="3"/>
        <v>8228779952148.9785</v>
      </c>
      <c r="K42" s="17">
        <v>210000</v>
      </c>
      <c r="M42" s="2"/>
      <c r="N42" s="1">
        <f>N41/10/100</f>
        <v>3</v>
      </c>
      <c r="O42" s="3"/>
    </row>
    <row r="43" spans="1:15" ht="15.75" thickBot="1">
      <c r="A43" s="44">
        <v>34</v>
      </c>
      <c r="B43" s="42">
        <v>2400</v>
      </c>
      <c r="C43" s="42">
        <v>31</v>
      </c>
      <c r="D43" s="45">
        <v>4150</v>
      </c>
      <c r="E43" s="35">
        <f t="shared" si="5"/>
        <v>0</v>
      </c>
      <c r="F43" s="14">
        <f t="shared" si="4"/>
        <v>7610.5575514586744</v>
      </c>
      <c r="G43" s="14">
        <f t="shared" si="1"/>
        <v>94950</v>
      </c>
      <c r="H43" s="16">
        <f t="shared" si="2"/>
        <v>401146.82434422709</v>
      </c>
      <c r="I43" s="16">
        <f t="shared" si="0"/>
        <v>410018500.51572716</v>
      </c>
      <c r="J43" s="16">
        <f t="shared" si="3"/>
        <v>850788388570.13391</v>
      </c>
      <c r="K43" s="17">
        <v>210000</v>
      </c>
      <c r="M43" s="4" t="s">
        <v>19</v>
      </c>
      <c r="N43" s="50">
        <f>SUM(F17:F27)/1000</f>
        <v>58.130810971636777</v>
      </c>
      <c r="O43" s="6" t="s">
        <v>10</v>
      </c>
    </row>
    <row r="44" spans="1:15" ht="15.75" thickBot="1">
      <c r="A44" s="44">
        <v>35</v>
      </c>
      <c r="B44" s="42">
        <v>2400</v>
      </c>
      <c r="C44" s="42">
        <v>32</v>
      </c>
      <c r="D44" s="45">
        <v>4150</v>
      </c>
      <c r="E44" s="35">
        <f t="shared" si="5"/>
        <v>0</v>
      </c>
      <c r="F44" s="14">
        <f t="shared" si="4"/>
        <v>7854.1521344909761</v>
      </c>
      <c r="G44" s="14">
        <f t="shared" si="1"/>
        <v>97350</v>
      </c>
      <c r="H44" s="16">
        <f t="shared" si="2"/>
        <v>413986.51351944858</v>
      </c>
      <c r="I44" s="16">
        <f t="shared" si="0"/>
        <v>422938298.52274847</v>
      </c>
      <c r="J44" s="16">
        <f t="shared" si="3"/>
        <v>877596969434.70312</v>
      </c>
      <c r="K44" s="17">
        <v>210000</v>
      </c>
    </row>
    <row r="45" spans="1:15" ht="15.75" thickBot="1">
      <c r="A45" s="44">
        <v>36</v>
      </c>
      <c r="B45" s="42">
        <v>2395</v>
      </c>
      <c r="C45" s="42">
        <v>34</v>
      </c>
      <c r="D45" s="45">
        <v>4150</v>
      </c>
      <c r="E45" s="35">
        <f t="shared" si="5"/>
        <v>0</v>
      </c>
      <c r="F45" s="14">
        <f t="shared" si="4"/>
        <v>8323.6066374331785</v>
      </c>
      <c r="G45" s="14">
        <f t="shared" si="1"/>
        <v>99745</v>
      </c>
      <c r="H45" s="16">
        <f t="shared" si="2"/>
        <v>439647.04231396999</v>
      </c>
      <c r="I45" s="16">
        <f t="shared" si="0"/>
        <v>448721039.45019132</v>
      </c>
      <c r="J45" s="16">
        <f t="shared" si="3"/>
        <v>931096156859.14697</v>
      </c>
      <c r="K45" s="17">
        <v>210000</v>
      </c>
      <c r="M45" s="53" t="s">
        <v>50</v>
      </c>
      <c r="N45" s="54"/>
      <c r="O45" s="55"/>
    </row>
    <row r="46" spans="1:15">
      <c r="A46" s="44">
        <v>37</v>
      </c>
      <c r="B46" s="42">
        <v>2395</v>
      </c>
      <c r="C46" s="42">
        <v>60</v>
      </c>
      <c r="D46" s="45">
        <v>4150</v>
      </c>
      <c r="E46" s="35">
        <f t="shared" si="5"/>
        <v>0</v>
      </c>
      <c r="F46" s="14">
        <f t="shared" si="4"/>
        <v>14595.93172144645</v>
      </c>
      <c r="G46" s="14">
        <f t="shared" si="1"/>
        <v>102140</v>
      </c>
      <c r="H46" s="16">
        <f t="shared" si="2"/>
        <v>770946.83719093527</v>
      </c>
      <c r="I46" s="16">
        <f t="shared" si="0"/>
        <v>777063325.04985368</v>
      </c>
      <c r="J46" s="16">
        <f t="shared" si="3"/>
        <v>1612406399478.4463</v>
      </c>
      <c r="K46" s="17">
        <v>210000</v>
      </c>
      <c r="M46" s="7" t="s">
        <v>16</v>
      </c>
      <c r="N46" s="8">
        <v>29.1</v>
      </c>
      <c r="O46" s="9" t="s">
        <v>2</v>
      </c>
    </row>
    <row r="47" spans="1:15">
      <c r="A47" s="44">
        <v>38</v>
      </c>
      <c r="B47" s="42">
        <v>2395</v>
      </c>
      <c r="C47" s="42">
        <v>60</v>
      </c>
      <c r="D47" s="45">
        <v>4150</v>
      </c>
      <c r="E47" s="35">
        <f t="shared" si="5"/>
        <v>0</v>
      </c>
      <c r="F47" s="14">
        <f t="shared" si="4"/>
        <v>14595.93172144645</v>
      </c>
      <c r="G47" s="14">
        <f t="shared" si="1"/>
        <v>104535</v>
      </c>
      <c r="H47" s="16">
        <f t="shared" si="2"/>
        <v>770946.83719093527</v>
      </c>
      <c r="I47" s="16">
        <f t="shared" si="0"/>
        <v>777063325.04985368</v>
      </c>
      <c r="J47" s="16">
        <f t="shared" si="3"/>
        <v>1612406399478.4463</v>
      </c>
      <c r="K47" s="17">
        <v>210000</v>
      </c>
      <c r="M47" s="2" t="s">
        <v>17</v>
      </c>
      <c r="N47" s="1">
        <v>3000</v>
      </c>
      <c r="O47" s="3" t="s">
        <v>18</v>
      </c>
    </row>
    <row r="48" spans="1:15">
      <c r="A48" s="44" t="s">
        <v>49</v>
      </c>
      <c r="B48" s="42">
        <v>240</v>
      </c>
      <c r="C48" s="42">
        <v>400</v>
      </c>
      <c r="D48" s="45">
        <v>4150</v>
      </c>
      <c r="E48" s="35">
        <v>0</v>
      </c>
      <c r="F48" s="14">
        <f t="shared" si="4"/>
        <v>8940.3443735858327</v>
      </c>
      <c r="G48" s="14">
        <f t="shared" si="1"/>
        <v>104775</v>
      </c>
      <c r="H48" s="16">
        <f t="shared" si="2"/>
        <v>4712388.9803846898</v>
      </c>
      <c r="I48" s="16">
        <f t="shared" si="0"/>
        <v>4037467004.4289908</v>
      </c>
      <c r="J48" s="16">
        <f t="shared" si="3"/>
        <v>8377744034190.1562</v>
      </c>
      <c r="K48" s="17">
        <v>210000</v>
      </c>
      <c r="M48" s="2"/>
      <c r="N48" s="1">
        <f>N47/10/100</f>
        <v>3</v>
      </c>
      <c r="O48" s="3" t="s">
        <v>2</v>
      </c>
    </row>
    <row r="49" spans="1:15" ht="15.75" thickBot="1">
      <c r="A49" s="46" t="s">
        <v>43</v>
      </c>
      <c r="B49" s="47">
        <v>700</v>
      </c>
      <c r="C49" s="47">
        <v>55</v>
      </c>
      <c r="D49" s="48">
        <v>4150</v>
      </c>
      <c r="E49" s="36">
        <v>0</v>
      </c>
      <c r="F49" s="18">
        <f t="shared" si="4"/>
        <v>3915.3120641072451</v>
      </c>
      <c r="G49" s="18">
        <f t="shared" si="1"/>
        <v>105475</v>
      </c>
      <c r="H49" s="19">
        <f t="shared" si="2"/>
        <v>707565.20540476113</v>
      </c>
      <c r="I49" s="19">
        <f t="shared" si="0"/>
        <v>714898735.13909185</v>
      </c>
      <c r="J49" s="19">
        <f t="shared" si="3"/>
        <v>1483414875413.6155</v>
      </c>
      <c r="K49" s="20">
        <v>210000</v>
      </c>
      <c r="M49" s="2" t="s">
        <v>6</v>
      </c>
      <c r="N49" s="1">
        <v>4150</v>
      </c>
      <c r="O49" s="3" t="s">
        <v>18</v>
      </c>
    </row>
    <row r="50" spans="1:15">
      <c r="M50" s="2"/>
      <c r="N50" s="1">
        <v>28000</v>
      </c>
      <c r="O50" s="3"/>
    </row>
    <row r="51" spans="1:15" ht="15.75" thickBot="1">
      <c r="F51" s="49"/>
      <c r="M51" s="4" t="s">
        <v>19</v>
      </c>
      <c r="N51" s="50">
        <f>SUM(F4:F16)/1000</f>
        <v>38.805703457393768</v>
      </c>
      <c r="O51" s="6" t="s">
        <v>10</v>
      </c>
    </row>
    <row r="54" spans="1:15">
      <c r="N54" s="51"/>
    </row>
  </sheetData>
  <mergeCells count="6">
    <mergeCell ref="M45:O45"/>
    <mergeCell ref="M1:O1"/>
    <mergeCell ref="M13:O13"/>
    <mergeCell ref="M21:O21"/>
    <mergeCell ref="M29:O29"/>
    <mergeCell ref="M37:O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="70" zoomScaleNormal="70" workbookViewId="0">
      <selection activeCell="T34" sqref="T34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zoomScale="75" zoomScaleNormal="75" workbookViewId="0">
      <selection activeCell="M52" sqref="M52"/>
    </sheetView>
  </sheetViews>
  <sheetFormatPr defaultRowHeight="15"/>
  <cols>
    <col min="1" max="1" width="11.85546875" customWidth="1"/>
    <col min="2" max="2" width="12.7109375" customWidth="1"/>
    <col min="3" max="3" width="8.85546875" customWidth="1"/>
    <col min="4" max="4" width="8.28515625" customWidth="1"/>
    <col min="5" max="5" width="13.85546875" customWidth="1"/>
    <col min="6" max="6" width="12.5703125" customWidth="1"/>
    <col min="7" max="7" width="12" customWidth="1"/>
    <col min="8" max="8" width="10.7109375" customWidth="1"/>
    <col min="9" max="9" width="12.85546875" customWidth="1"/>
    <col min="10" max="10" width="14.7109375" customWidth="1"/>
    <col min="11" max="11" width="13.85546875" customWidth="1"/>
    <col min="12" max="12" width="15.5703125" customWidth="1"/>
    <col min="13" max="13" width="13.7109375" customWidth="1"/>
    <col min="14" max="14" width="12" bestFit="1" customWidth="1"/>
  </cols>
  <sheetData>
    <row r="1" spans="1:14">
      <c r="I1" t="s">
        <v>72</v>
      </c>
      <c r="J1" t="s">
        <v>69</v>
      </c>
      <c r="K1" t="s">
        <v>70</v>
      </c>
      <c r="L1" t="s">
        <v>71</v>
      </c>
    </row>
    <row r="2" spans="1:14">
      <c r="A2" t="s">
        <v>23</v>
      </c>
      <c r="B2" t="s">
        <v>16</v>
      </c>
      <c r="C2" t="s">
        <v>24</v>
      </c>
      <c r="D2" t="s">
        <v>25</v>
      </c>
      <c r="E2" t="s">
        <v>52</v>
      </c>
      <c r="F2" t="s">
        <v>53</v>
      </c>
      <c r="G2" t="s">
        <v>30</v>
      </c>
      <c r="H2" t="s">
        <v>31</v>
      </c>
      <c r="I2" t="s">
        <v>55</v>
      </c>
      <c r="J2" t="s">
        <v>59</v>
      </c>
      <c r="K2" t="s">
        <v>58</v>
      </c>
      <c r="L2" t="s">
        <v>57</v>
      </c>
      <c r="M2" t="s">
        <v>62</v>
      </c>
      <c r="N2" t="s">
        <v>63</v>
      </c>
    </row>
    <row r="3" spans="1:14">
      <c r="A3" t="s">
        <v>32</v>
      </c>
      <c r="B3" t="s">
        <v>33</v>
      </c>
      <c r="C3" t="s">
        <v>33</v>
      </c>
      <c r="D3" t="s">
        <v>33</v>
      </c>
      <c r="E3" t="s">
        <v>35</v>
      </c>
      <c r="F3" t="s">
        <v>68</v>
      </c>
      <c r="G3" t="s">
        <v>54</v>
      </c>
      <c r="H3" t="s">
        <v>39</v>
      </c>
      <c r="I3" t="s">
        <v>56</v>
      </c>
      <c r="J3" t="s">
        <v>61</v>
      </c>
      <c r="K3" t="s">
        <v>60</v>
      </c>
      <c r="L3" t="s">
        <v>60</v>
      </c>
      <c r="M3" t="s">
        <v>59</v>
      </c>
      <c r="N3" t="s">
        <v>64</v>
      </c>
    </row>
    <row r="4" spans="1:14">
      <c r="A4" t="s">
        <v>40</v>
      </c>
      <c r="B4">
        <v>1340</v>
      </c>
      <c r="C4" t="s">
        <v>41</v>
      </c>
      <c r="D4" t="s">
        <v>41</v>
      </c>
      <c r="E4">
        <v>130000</v>
      </c>
      <c r="G4" s="52"/>
      <c r="H4">
        <v>210000</v>
      </c>
    </row>
    <row r="5" spans="1:14">
      <c r="A5" t="s">
        <v>73</v>
      </c>
      <c r="B5">
        <v>0</v>
      </c>
      <c r="C5">
        <v>0</v>
      </c>
      <c r="D5">
        <v>2800</v>
      </c>
      <c r="E5">
        <v>0</v>
      </c>
      <c r="H5">
        <v>210000</v>
      </c>
    </row>
    <row r="6" spans="1:14">
      <c r="A6" t="s">
        <v>42</v>
      </c>
      <c r="B6">
        <v>295</v>
      </c>
      <c r="C6">
        <v>121</v>
      </c>
      <c r="D6">
        <v>2800</v>
      </c>
      <c r="E6">
        <v>2374.8262835560467</v>
      </c>
      <c r="H6">
        <v>210000</v>
      </c>
    </row>
    <row r="7" spans="1:14">
      <c r="A7">
        <v>1</v>
      </c>
      <c r="B7">
        <v>2300</v>
      </c>
      <c r="C7">
        <v>15</v>
      </c>
      <c r="D7">
        <v>2800</v>
      </c>
      <c r="E7">
        <v>2386.1406618751685</v>
      </c>
      <c r="H7">
        <v>210000</v>
      </c>
    </row>
    <row r="8" spans="1:14">
      <c r="A8">
        <v>2</v>
      </c>
      <c r="B8">
        <v>2940</v>
      </c>
      <c r="C8">
        <v>15</v>
      </c>
      <c r="D8">
        <v>2822</v>
      </c>
      <c r="E8">
        <v>3062.1786695954443</v>
      </c>
      <c r="H8">
        <v>210000</v>
      </c>
    </row>
    <row r="9" spans="1:14">
      <c r="A9">
        <v>3</v>
      </c>
      <c r="B9">
        <v>2940</v>
      </c>
      <c r="C9">
        <v>15</v>
      </c>
      <c r="D9">
        <v>2844</v>
      </c>
      <c r="E9">
        <v>3086.2771505855408</v>
      </c>
      <c r="H9">
        <v>210000</v>
      </c>
    </row>
    <row r="10" spans="1:14">
      <c r="A10">
        <v>4</v>
      </c>
      <c r="B10">
        <v>2935</v>
      </c>
      <c r="C10">
        <v>15</v>
      </c>
      <c r="D10">
        <v>2868</v>
      </c>
      <c r="E10">
        <v>3106.1711334879742</v>
      </c>
      <c r="H10">
        <v>210000</v>
      </c>
    </row>
    <row r="11" spans="1:14">
      <c r="A11">
        <v>5</v>
      </c>
      <c r="B11">
        <v>2935</v>
      </c>
      <c r="C11">
        <v>15</v>
      </c>
      <c r="D11">
        <v>2890</v>
      </c>
      <c r="E11">
        <v>3131.3178912209792</v>
      </c>
      <c r="H11">
        <v>210000</v>
      </c>
    </row>
    <row r="12" spans="1:14">
      <c r="A12">
        <v>6</v>
      </c>
      <c r="B12">
        <v>2935</v>
      </c>
      <c r="C12">
        <v>15</v>
      </c>
      <c r="D12">
        <v>2912</v>
      </c>
      <c r="E12">
        <v>3155.3713116611934</v>
      </c>
      <c r="H12">
        <v>210000</v>
      </c>
    </row>
    <row r="13" spans="1:14">
      <c r="A13">
        <v>7</v>
      </c>
      <c r="B13">
        <v>2935</v>
      </c>
      <c r="C13">
        <v>16</v>
      </c>
      <c r="D13">
        <v>2934</v>
      </c>
      <c r="E13">
        <v>3390.2201462719627</v>
      </c>
      <c r="H13">
        <v>210000</v>
      </c>
    </row>
    <row r="14" spans="1:14">
      <c r="A14">
        <v>8</v>
      </c>
      <c r="B14">
        <v>2930</v>
      </c>
      <c r="C14">
        <v>17</v>
      </c>
      <c r="D14">
        <v>2956</v>
      </c>
      <c r="E14">
        <v>3621.949609431842</v>
      </c>
      <c r="H14">
        <v>210000</v>
      </c>
    </row>
    <row r="15" spans="1:14">
      <c r="A15">
        <v>9</v>
      </c>
      <c r="B15">
        <v>2930</v>
      </c>
      <c r="C15">
        <v>18</v>
      </c>
      <c r="D15">
        <v>2978</v>
      </c>
      <c r="E15">
        <v>3862.5106228791642</v>
      </c>
      <c r="H15">
        <v>210000</v>
      </c>
    </row>
    <row r="16" spans="1:14">
      <c r="A16">
        <v>10</v>
      </c>
      <c r="B16">
        <v>2925</v>
      </c>
      <c r="C16">
        <v>19</v>
      </c>
      <c r="D16">
        <v>3000</v>
      </c>
      <c r="E16">
        <v>4099.0920181367692</v>
      </c>
      <c r="H16">
        <v>210000</v>
      </c>
    </row>
    <row r="17" spans="1:8">
      <c r="A17" t="s">
        <v>74</v>
      </c>
      <c r="B17">
        <v>280</v>
      </c>
      <c r="C17">
        <v>180</v>
      </c>
      <c r="D17">
        <v>3000</v>
      </c>
      <c r="E17">
        <v>3529.6479586916862</v>
      </c>
      <c r="H17">
        <v>210000</v>
      </c>
    </row>
    <row r="18" spans="1:8">
      <c r="A18">
        <v>11</v>
      </c>
      <c r="B18">
        <v>2885</v>
      </c>
      <c r="C18">
        <v>20</v>
      </c>
      <c r="D18">
        <v>3052</v>
      </c>
      <c r="E18">
        <v>4307.7463243520688</v>
      </c>
      <c r="H18">
        <v>210000</v>
      </c>
    </row>
    <row r="19" spans="1:8">
      <c r="A19">
        <v>12</v>
      </c>
      <c r="B19">
        <v>2885</v>
      </c>
      <c r="C19">
        <v>20</v>
      </c>
      <c r="D19">
        <v>3124</v>
      </c>
      <c r="E19">
        <v>4396.5954296249447</v>
      </c>
      <c r="H19">
        <v>210000</v>
      </c>
    </row>
    <row r="20" spans="1:8">
      <c r="A20">
        <v>13</v>
      </c>
      <c r="B20">
        <v>2880</v>
      </c>
      <c r="C20">
        <v>21</v>
      </c>
      <c r="D20">
        <v>3196</v>
      </c>
      <c r="E20">
        <v>4715.074344034012</v>
      </c>
      <c r="H20">
        <v>210000</v>
      </c>
    </row>
    <row r="21" spans="1:8">
      <c r="A21">
        <v>14</v>
      </c>
      <c r="B21">
        <v>2880</v>
      </c>
      <c r="C21">
        <v>21</v>
      </c>
      <c r="D21">
        <v>3268</v>
      </c>
      <c r="E21">
        <v>4823.2251978723307</v>
      </c>
      <c r="H21">
        <v>210000</v>
      </c>
    </row>
    <row r="22" spans="1:8">
      <c r="A22">
        <v>15</v>
      </c>
      <c r="B22">
        <v>2880</v>
      </c>
      <c r="C22">
        <v>22</v>
      </c>
      <c r="D22">
        <v>3340</v>
      </c>
      <c r="E22">
        <v>5164.6297362752857</v>
      </c>
      <c r="H22">
        <v>210000</v>
      </c>
    </row>
    <row r="23" spans="1:8">
      <c r="A23">
        <v>16</v>
      </c>
      <c r="B23">
        <v>2875</v>
      </c>
      <c r="C23">
        <v>22</v>
      </c>
      <c r="D23">
        <v>3412</v>
      </c>
      <c r="E23">
        <v>5268.7689801134247</v>
      </c>
      <c r="H23">
        <v>210000</v>
      </c>
    </row>
    <row r="24" spans="1:8">
      <c r="A24">
        <v>17</v>
      </c>
      <c r="B24">
        <v>2875</v>
      </c>
      <c r="C24">
        <v>22</v>
      </c>
      <c r="D24">
        <v>3484</v>
      </c>
      <c r="E24">
        <v>5381.873202425646</v>
      </c>
      <c r="H24">
        <v>210000</v>
      </c>
    </row>
    <row r="25" spans="1:8">
      <c r="A25">
        <v>18</v>
      </c>
      <c r="B25">
        <v>2870</v>
      </c>
      <c r="C25">
        <v>23</v>
      </c>
      <c r="D25">
        <v>3556</v>
      </c>
      <c r="E25">
        <v>5733.1202461748962</v>
      </c>
      <c r="H25">
        <v>210000</v>
      </c>
    </row>
    <row r="26" spans="1:8">
      <c r="A26">
        <v>19</v>
      </c>
      <c r="B26">
        <v>2870</v>
      </c>
      <c r="C26">
        <v>23</v>
      </c>
      <c r="D26">
        <v>3628</v>
      </c>
      <c r="E26">
        <v>5851.1599577274819</v>
      </c>
      <c r="H26">
        <v>210000</v>
      </c>
    </row>
    <row r="27" spans="1:8">
      <c r="A27">
        <v>20</v>
      </c>
      <c r="B27">
        <v>2860</v>
      </c>
      <c r="C27">
        <v>23</v>
      </c>
      <c r="D27">
        <v>3700</v>
      </c>
      <c r="E27">
        <v>5947.9361121910752</v>
      </c>
      <c r="H27">
        <v>210000</v>
      </c>
    </row>
    <row r="28" spans="1:8">
      <c r="A28" t="s">
        <v>75</v>
      </c>
      <c r="B28">
        <v>330</v>
      </c>
      <c r="C28">
        <v>230</v>
      </c>
      <c r="D28">
        <v>3700</v>
      </c>
      <c r="E28">
        <v>6540.6814408456148</v>
      </c>
      <c r="H28">
        <v>210000</v>
      </c>
    </row>
    <row r="29" spans="1:8">
      <c r="A29">
        <v>21</v>
      </c>
      <c r="B29">
        <v>2710</v>
      </c>
      <c r="C29">
        <v>24</v>
      </c>
      <c r="D29">
        <v>3760</v>
      </c>
      <c r="E29">
        <v>5986.441195326227</v>
      </c>
      <c r="H29">
        <v>210000</v>
      </c>
    </row>
    <row r="30" spans="1:8">
      <c r="A30">
        <v>22</v>
      </c>
      <c r="B30">
        <v>2710</v>
      </c>
      <c r="C30">
        <v>24</v>
      </c>
      <c r="D30">
        <v>3825</v>
      </c>
      <c r="E30">
        <v>6087.3998431793379</v>
      </c>
      <c r="H30">
        <v>210000</v>
      </c>
    </row>
    <row r="31" spans="1:8">
      <c r="A31">
        <v>23</v>
      </c>
      <c r="B31">
        <v>2710</v>
      </c>
      <c r="C31">
        <v>24</v>
      </c>
      <c r="D31">
        <v>3890</v>
      </c>
      <c r="E31">
        <v>6192.396836946592</v>
      </c>
      <c r="H31">
        <v>210000</v>
      </c>
    </row>
    <row r="32" spans="1:8">
      <c r="A32">
        <v>24</v>
      </c>
      <c r="B32">
        <v>2705</v>
      </c>
      <c r="C32">
        <v>25</v>
      </c>
      <c r="D32">
        <v>3955</v>
      </c>
      <c r="E32">
        <v>6546.0043855512504</v>
      </c>
      <c r="H32">
        <v>210000</v>
      </c>
    </row>
    <row r="33" spans="1:8">
      <c r="A33">
        <v>25</v>
      </c>
      <c r="B33">
        <v>2705</v>
      </c>
      <c r="C33">
        <v>25</v>
      </c>
      <c r="D33">
        <v>4020</v>
      </c>
      <c r="E33">
        <v>6655.1744899886089</v>
      </c>
      <c r="H33">
        <v>210000</v>
      </c>
    </row>
    <row r="34" spans="1:8">
      <c r="A34">
        <v>26</v>
      </c>
      <c r="B34">
        <v>2705</v>
      </c>
      <c r="C34">
        <v>25</v>
      </c>
      <c r="D34">
        <v>4085</v>
      </c>
      <c r="E34">
        <v>6764.3445944259256</v>
      </c>
      <c r="H34">
        <v>210000</v>
      </c>
    </row>
    <row r="35" spans="1:8">
      <c r="A35">
        <v>27</v>
      </c>
      <c r="B35">
        <v>2685</v>
      </c>
      <c r="C35">
        <v>26</v>
      </c>
      <c r="D35">
        <v>4150</v>
      </c>
      <c r="E35">
        <v>7093.3590019610838</v>
      </c>
      <c r="H35">
        <v>210000</v>
      </c>
    </row>
    <row r="36" spans="1:8">
      <c r="A36" t="s">
        <v>76</v>
      </c>
      <c r="B36">
        <v>360</v>
      </c>
      <c r="C36">
        <v>240</v>
      </c>
      <c r="D36">
        <v>4150</v>
      </c>
      <c r="E36">
        <v>8389.6191601729442</v>
      </c>
      <c r="H36">
        <v>210000</v>
      </c>
    </row>
    <row r="37" spans="1:8">
      <c r="A37">
        <v>28</v>
      </c>
      <c r="B37">
        <v>2410</v>
      </c>
      <c r="C37">
        <v>26</v>
      </c>
      <c r="D37">
        <v>4150</v>
      </c>
      <c r="E37">
        <v>6417.4248864533747</v>
      </c>
      <c r="H37">
        <v>210000</v>
      </c>
    </row>
    <row r="38" spans="1:8">
      <c r="A38">
        <v>29</v>
      </c>
      <c r="B38">
        <v>2410</v>
      </c>
      <c r="C38">
        <v>27</v>
      </c>
      <c r="D38">
        <v>4150</v>
      </c>
      <c r="E38">
        <v>6662.6329533022099</v>
      </c>
      <c r="H38">
        <v>210000</v>
      </c>
    </row>
    <row r="39" spans="1:8">
      <c r="A39">
        <v>30</v>
      </c>
      <c r="B39">
        <v>2410</v>
      </c>
      <c r="C39">
        <v>28</v>
      </c>
      <c r="D39">
        <v>4150</v>
      </c>
      <c r="E39">
        <v>6907.7213188735986</v>
      </c>
      <c r="H39">
        <v>210000</v>
      </c>
    </row>
    <row r="40" spans="1:8">
      <c r="A40">
        <v>31</v>
      </c>
      <c r="B40">
        <v>2410</v>
      </c>
      <c r="C40">
        <v>29</v>
      </c>
      <c r="D40">
        <v>4150</v>
      </c>
      <c r="E40">
        <v>7152.689983167541</v>
      </c>
      <c r="H40">
        <v>210000</v>
      </c>
    </row>
    <row r="41" spans="1:8">
      <c r="A41">
        <v>32</v>
      </c>
      <c r="B41">
        <v>2405</v>
      </c>
      <c r="C41">
        <v>29</v>
      </c>
      <c r="D41">
        <v>4150</v>
      </c>
      <c r="E41">
        <v>7137.8503773933344</v>
      </c>
      <c r="H41">
        <v>210000</v>
      </c>
    </row>
    <row r="42" spans="1:8">
      <c r="A42">
        <v>33</v>
      </c>
      <c r="B42">
        <v>2405</v>
      </c>
      <c r="C42">
        <v>30</v>
      </c>
      <c r="D42">
        <v>4150</v>
      </c>
      <c r="E42">
        <v>7382.1913550093805</v>
      </c>
      <c r="H42">
        <v>210000</v>
      </c>
    </row>
    <row r="43" spans="1:8">
      <c r="A43" t="s">
        <v>77</v>
      </c>
      <c r="B43">
        <v>440</v>
      </c>
      <c r="C43">
        <v>390</v>
      </c>
      <c r="D43">
        <v>4150</v>
      </c>
      <c r="E43">
        <v>16023.481209298769</v>
      </c>
      <c r="H43">
        <v>210000</v>
      </c>
    </row>
    <row r="44" spans="1:8">
      <c r="A44">
        <v>34</v>
      </c>
      <c r="B44">
        <v>2400</v>
      </c>
      <c r="C44">
        <v>31</v>
      </c>
      <c r="D44">
        <v>4150</v>
      </c>
      <c r="E44">
        <v>7610.5575514586744</v>
      </c>
      <c r="H44">
        <v>210000</v>
      </c>
    </row>
    <row r="45" spans="1:8">
      <c r="A45">
        <v>35</v>
      </c>
      <c r="B45">
        <v>2400</v>
      </c>
      <c r="C45">
        <v>32</v>
      </c>
      <c r="D45">
        <v>4150</v>
      </c>
      <c r="E45">
        <v>7854.1521344909761</v>
      </c>
      <c r="H45">
        <v>210000</v>
      </c>
    </row>
    <row r="46" spans="1:8">
      <c r="A46">
        <v>36</v>
      </c>
      <c r="B46">
        <v>2395</v>
      </c>
      <c r="C46">
        <v>34</v>
      </c>
      <c r="D46">
        <v>4150</v>
      </c>
      <c r="E46">
        <v>8323.6066374331785</v>
      </c>
      <c r="H46">
        <v>210000</v>
      </c>
    </row>
    <row r="47" spans="1:8">
      <c r="A47">
        <v>37</v>
      </c>
      <c r="B47">
        <v>2395</v>
      </c>
      <c r="C47">
        <v>60</v>
      </c>
      <c r="D47">
        <v>4150</v>
      </c>
      <c r="E47">
        <v>14595.93172144645</v>
      </c>
      <c r="H47">
        <v>210000</v>
      </c>
    </row>
    <row r="48" spans="1:8">
      <c r="A48">
        <v>38</v>
      </c>
      <c r="B48">
        <v>2395</v>
      </c>
      <c r="C48">
        <v>60</v>
      </c>
      <c r="D48">
        <v>4150</v>
      </c>
      <c r="E48">
        <v>14595.93172144645</v>
      </c>
      <c r="H48">
        <v>210000</v>
      </c>
    </row>
    <row r="49" spans="1:14">
      <c r="A49" t="s">
        <v>78</v>
      </c>
      <c r="B49">
        <v>240</v>
      </c>
      <c r="C49">
        <v>400</v>
      </c>
      <c r="D49">
        <v>4150</v>
      </c>
      <c r="E49">
        <v>8940.3443735858327</v>
      </c>
      <c r="H49">
        <v>210000</v>
      </c>
    </row>
    <row r="50" spans="1:14">
      <c r="A50" t="s">
        <v>43</v>
      </c>
      <c r="B50">
        <v>700</v>
      </c>
      <c r="C50">
        <v>55</v>
      </c>
      <c r="D50">
        <v>4150</v>
      </c>
      <c r="E50">
        <v>3915.3120641072451</v>
      </c>
      <c r="H50">
        <v>210000</v>
      </c>
    </row>
    <row r="52" spans="1:14">
      <c r="N52">
        <f>SUM(N4:N50)</f>
        <v>0</v>
      </c>
    </row>
    <row r="55" spans="1:14">
      <c r="L55" t="s">
        <v>65</v>
      </c>
    </row>
    <row r="56" spans="1:14">
      <c r="L56" t="s">
        <v>66</v>
      </c>
    </row>
    <row r="57" spans="1:14">
      <c r="L57" t="s">
        <v>67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Tower Geometry </vt:lpstr>
      <vt:lpstr>Tower Diagram</vt:lpstr>
      <vt:lpstr>freq calcs</vt:lpstr>
    </vt:vector>
  </TitlesOfParts>
  <Company>University of Wisconsin - 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ceecmpspp</dc:creator>
  <cp:lastModifiedBy>me</cp:lastModifiedBy>
  <cp:lastPrinted>2013-02-12T07:45:48Z</cp:lastPrinted>
  <dcterms:created xsi:type="dcterms:W3CDTF">2010-11-15T18:04:21Z</dcterms:created>
  <dcterms:modified xsi:type="dcterms:W3CDTF">2013-02-12T08:05:16Z</dcterms:modified>
</cp:coreProperties>
</file>