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0740" activeTab="2"/>
  </bookViews>
  <sheets>
    <sheet name="Tower Geometry " sheetId="2" r:id="rId1"/>
    <sheet name="Tower Diagram" sheetId="5" r:id="rId2"/>
    <sheet name="freq calcs" sheetId="7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48" i="2" l="1"/>
  <c r="N42" i="2"/>
  <c r="N40" i="2"/>
  <c r="N34" i="2"/>
  <c r="N32" i="2"/>
  <c r="N26" i="2"/>
  <c r="N24" i="2"/>
  <c r="N18" i="2"/>
  <c r="N16" i="2"/>
  <c r="F16" i="2"/>
  <c r="F27" i="2"/>
  <c r="F35" i="2"/>
  <c r="F42" i="2"/>
  <c r="F48" i="2"/>
  <c r="F49" i="2"/>
  <c r="J49" i="2"/>
  <c r="I49" i="2" s="1"/>
  <c r="H49" i="2"/>
  <c r="J48" i="2"/>
  <c r="I48" i="2" s="1"/>
  <c r="H48" i="2"/>
  <c r="J47" i="2"/>
  <c r="I47" i="2" s="1"/>
  <c r="H47" i="2"/>
  <c r="E47" i="2"/>
  <c r="F47" i="2" s="1"/>
  <c r="J46" i="2"/>
  <c r="I46" i="2" s="1"/>
  <c r="H46" i="2"/>
  <c r="E46" i="2"/>
  <c r="F46" i="2" s="1"/>
  <c r="J45" i="2"/>
  <c r="I45" i="2" s="1"/>
  <c r="H45" i="2"/>
  <c r="E45" i="2"/>
  <c r="F45" i="2" s="1"/>
  <c r="J44" i="2"/>
  <c r="I44" i="2" s="1"/>
  <c r="H44" i="2"/>
  <c r="E44" i="2"/>
  <c r="F44" i="2" s="1"/>
  <c r="J43" i="2"/>
  <c r="I43" i="2" s="1"/>
  <c r="H43" i="2"/>
  <c r="E43" i="2"/>
  <c r="F43" i="2" s="1"/>
  <c r="J42" i="2"/>
  <c r="I42" i="2" s="1"/>
  <c r="H42" i="2"/>
  <c r="J41" i="2"/>
  <c r="I41" i="2"/>
  <c r="H41" i="2"/>
  <c r="E41" i="2"/>
  <c r="F41" i="2" s="1"/>
  <c r="J40" i="2"/>
  <c r="I40" i="2" s="1"/>
  <c r="H40" i="2"/>
  <c r="E40" i="2"/>
  <c r="F40" i="2" s="1"/>
  <c r="J39" i="2"/>
  <c r="I39" i="2" s="1"/>
  <c r="H39" i="2"/>
  <c r="E39" i="2"/>
  <c r="F39" i="2" s="1"/>
  <c r="J38" i="2"/>
  <c r="I38" i="2" s="1"/>
  <c r="H38" i="2"/>
  <c r="E38" i="2"/>
  <c r="F38" i="2" s="1"/>
  <c r="J37" i="2"/>
  <c r="I37" i="2" s="1"/>
  <c r="H37" i="2"/>
  <c r="E37" i="2"/>
  <c r="F37" i="2" s="1"/>
  <c r="J36" i="2"/>
  <c r="I36" i="2" s="1"/>
  <c r="H36" i="2"/>
  <c r="E36" i="2"/>
  <c r="F36" i="2" s="1"/>
  <c r="J35" i="2"/>
  <c r="I35" i="2" s="1"/>
  <c r="H35" i="2"/>
  <c r="J34" i="2"/>
  <c r="I34" i="2" s="1"/>
  <c r="H34" i="2"/>
  <c r="E34" i="2"/>
  <c r="F34" i="2" s="1"/>
  <c r="J33" i="2"/>
  <c r="I33" i="2" s="1"/>
  <c r="H33" i="2"/>
  <c r="E33" i="2"/>
  <c r="F33" i="2" s="1"/>
  <c r="J32" i="2"/>
  <c r="I32" i="2" s="1"/>
  <c r="H32" i="2"/>
  <c r="E32" i="2"/>
  <c r="F32" i="2" s="1"/>
  <c r="J31" i="2"/>
  <c r="I31" i="2" s="1"/>
  <c r="H31" i="2"/>
  <c r="E31" i="2"/>
  <c r="F31" i="2" s="1"/>
  <c r="J30" i="2"/>
  <c r="I30" i="2" s="1"/>
  <c r="H30" i="2"/>
  <c r="E30" i="2"/>
  <c r="F30" i="2" s="1"/>
  <c r="J29" i="2"/>
  <c r="I29" i="2" s="1"/>
  <c r="H29" i="2"/>
  <c r="E29" i="2"/>
  <c r="F29" i="2" s="1"/>
  <c r="J28" i="2"/>
  <c r="I28" i="2" s="1"/>
  <c r="H28" i="2"/>
  <c r="E28" i="2"/>
  <c r="F28" i="2" s="1"/>
  <c r="J27" i="2"/>
  <c r="I27" i="2" s="1"/>
  <c r="H27" i="2"/>
  <c r="J26" i="2"/>
  <c r="I26" i="2" s="1"/>
  <c r="H26" i="2"/>
  <c r="E26" i="2"/>
  <c r="F26" i="2" s="1"/>
  <c r="J25" i="2"/>
  <c r="I25" i="2" s="1"/>
  <c r="H25" i="2"/>
  <c r="E25" i="2"/>
  <c r="F25" i="2" s="1"/>
  <c r="J24" i="2"/>
  <c r="I24" i="2" s="1"/>
  <c r="H24" i="2"/>
  <c r="E24" i="2"/>
  <c r="F24" i="2" s="1"/>
  <c r="J23" i="2"/>
  <c r="I23" i="2" s="1"/>
  <c r="H23" i="2"/>
  <c r="E23" i="2"/>
  <c r="F23" i="2" s="1"/>
  <c r="J22" i="2"/>
  <c r="I22" i="2" s="1"/>
  <c r="H22" i="2"/>
  <c r="E22" i="2"/>
  <c r="F22" i="2" s="1"/>
  <c r="J21" i="2"/>
  <c r="I21" i="2" s="1"/>
  <c r="H21" i="2"/>
  <c r="E21" i="2"/>
  <c r="F21" i="2" s="1"/>
  <c r="J20" i="2"/>
  <c r="I20" i="2" s="1"/>
  <c r="H20" i="2"/>
  <c r="E20" i="2"/>
  <c r="F20" i="2" s="1"/>
  <c r="J19" i="2"/>
  <c r="I19" i="2" s="1"/>
  <c r="H19" i="2"/>
  <c r="E19" i="2"/>
  <c r="F19" i="2" s="1"/>
  <c r="J18" i="2"/>
  <c r="I18" i="2" s="1"/>
  <c r="H18" i="2"/>
  <c r="E18" i="2"/>
  <c r="F18" i="2" s="1"/>
  <c r="J17" i="2"/>
  <c r="I17" i="2" s="1"/>
  <c r="H17" i="2"/>
  <c r="E17" i="2"/>
  <c r="F17" i="2" s="1"/>
  <c r="J16" i="2"/>
  <c r="I16" i="2" s="1"/>
  <c r="H16" i="2"/>
  <c r="J15" i="2"/>
  <c r="I15" i="2" s="1"/>
  <c r="H15" i="2"/>
  <c r="E15" i="2"/>
  <c r="F15" i="2" s="1"/>
  <c r="J14" i="2"/>
  <c r="I14" i="2" s="1"/>
  <c r="H14" i="2"/>
  <c r="E14" i="2"/>
  <c r="F14" i="2" s="1"/>
  <c r="J13" i="2"/>
  <c r="I13" i="2" s="1"/>
  <c r="H13" i="2"/>
  <c r="E13" i="2"/>
  <c r="F13" i="2" s="1"/>
  <c r="J12" i="2"/>
  <c r="I12" i="2" s="1"/>
  <c r="H12" i="2"/>
  <c r="E12" i="2"/>
  <c r="F12" i="2" s="1"/>
  <c r="J11" i="2"/>
  <c r="I11" i="2" s="1"/>
  <c r="H11" i="2"/>
  <c r="E11" i="2"/>
  <c r="F11" i="2" s="1"/>
  <c r="J10" i="2"/>
  <c r="I10" i="2" s="1"/>
  <c r="H10" i="2"/>
  <c r="E10" i="2"/>
  <c r="F10" i="2" s="1"/>
  <c r="J9" i="2"/>
  <c r="I9" i="2" s="1"/>
  <c r="H9" i="2"/>
  <c r="E9" i="2"/>
  <c r="F9" i="2" s="1"/>
  <c r="J8" i="2"/>
  <c r="I8" i="2" s="1"/>
  <c r="H8" i="2"/>
  <c r="E8" i="2"/>
  <c r="F8" i="2" s="1"/>
  <c r="J7" i="2"/>
  <c r="I7" i="2" s="1"/>
  <c r="H7" i="2"/>
  <c r="E7" i="2"/>
  <c r="F7" i="2" s="1"/>
  <c r="J6" i="2"/>
  <c r="I6" i="2" s="1"/>
  <c r="H6" i="2"/>
  <c r="E6" i="2"/>
  <c r="F6" i="2" s="1"/>
  <c r="J5" i="2"/>
  <c r="I5" i="2" s="1"/>
  <c r="H5" i="2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E5" i="2"/>
  <c r="F5" i="2" s="1"/>
  <c r="J4" i="2"/>
  <c r="I4" i="2" s="1"/>
  <c r="H4" i="2"/>
  <c r="F3" i="2"/>
  <c r="B3" i="2"/>
  <c r="N27" i="2" l="1"/>
  <c r="N19" i="2"/>
  <c r="N35" i="2"/>
  <c r="N51" i="2"/>
  <c r="N43" i="2"/>
</calcChain>
</file>

<file path=xl/comments1.xml><?xml version="1.0" encoding="utf-8"?>
<comments xmlns="http://schemas.openxmlformats.org/spreadsheetml/2006/main">
  <authors>
    <author>brj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Plate section height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Section Plate thickness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Tower outer Diameter - lower
plate section edge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Cross sectional area for D1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Area Moment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Moment of Inertia</t>
        </r>
      </text>
    </comment>
  </commentList>
</comments>
</file>

<file path=xl/sharedStrings.xml><?xml version="1.0" encoding="utf-8"?>
<sst xmlns="http://schemas.openxmlformats.org/spreadsheetml/2006/main" count="192" uniqueCount="76">
  <si>
    <t xml:space="preserve">Tower Design </t>
  </si>
  <si>
    <t xml:space="preserve">Height </t>
  </si>
  <si>
    <t>m</t>
  </si>
  <si>
    <t>Total Weight</t>
  </si>
  <si>
    <t>Base OD</t>
  </si>
  <si>
    <t>mm</t>
  </si>
  <si>
    <t>Top OD</t>
  </si>
  <si>
    <r>
      <t>N/mm</t>
    </r>
    <r>
      <rPr>
        <vertAlign val="superscript"/>
        <sz val="11"/>
        <color theme="1"/>
        <rFont val="Calibri"/>
        <family val="2"/>
        <scheme val="minor"/>
      </rPr>
      <t>2</t>
    </r>
  </si>
  <si>
    <t>Nacelle Mass</t>
  </si>
  <si>
    <t>kg</t>
  </si>
  <si>
    <t>metric tons</t>
  </si>
  <si>
    <t>DAF</t>
  </si>
  <si>
    <t>Fxe</t>
  </si>
  <si>
    <t>kNm</t>
  </si>
  <si>
    <t xml:space="preserve">LF </t>
  </si>
  <si>
    <t>Section 1</t>
  </si>
  <si>
    <t>Height</t>
  </si>
  <si>
    <t>Bottom OD</t>
  </si>
  <si>
    <t xml:space="preserve">mm </t>
  </si>
  <si>
    <t>Weight</t>
  </si>
  <si>
    <t>Section 2</t>
  </si>
  <si>
    <t>Section 3</t>
  </si>
  <si>
    <t>Section 4</t>
  </si>
  <si>
    <t>Plate No</t>
  </si>
  <si>
    <t>T</t>
  </si>
  <si>
    <t>D1</t>
  </si>
  <si>
    <t>Alpha</t>
  </si>
  <si>
    <r>
      <rPr>
        <b/>
        <sz val="11"/>
        <color indexed="8"/>
        <rFont val="Symbol"/>
        <family val="1"/>
        <charset val="2"/>
      </rPr>
      <t>S</t>
    </r>
    <r>
      <rPr>
        <b/>
        <sz val="11"/>
        <color indexed="8"/>
        <rFont val="Calibri"/>
        <family val="2"/>
      </rPr>
      <t xml:space="preserve"> Height</t>
    </r>
  </si>
  <si>
    <t>A</t>
  </si>
  <si>
    <t>W</t>
  </si>
  <si>
    <t>I</t>
  </si>
  <si>
    <t>E-modul</t>
  </si>
  <si>
    <t>[-]</t>
  </si>
  <si>
    <t>[mm]</t>
  </si>
  <si>
    <t>[deg]</t>
  </si>
  <si>
    <t xml:space="preserve"> [kg]</t>
  </si>
  <si>
    <r>
      <t>mm</t>
    </r>
    <r>
      <rPr>
        <vertAlign val="superscript"/>
        <sz val="11"/>
        <rFont val="Calibri"/>
        <family val="2"/>
      </rPr>
      <t>2</t>
    </r>
  </si>
  <si>
    <r>
      <t>mm</t>
    </r>
    <r>
      <rPr>
        <vertAlign val="superscript"/>
        <sz val="11"/>
        <rFont val="Calibri"/>
        <family val="2"/>
      </rPr>
      <t>3</t>
    </r>
    <r>
      <rPr>
        <b/>
        <sz val="12"/>
        <rFont val="CG Times (W1)"/>
      </rPr>
      <t/>
    </r>
  </si>
  <si>
    <r>
      <t>mm</t>
    </r>
    <r>
      <rPr>
        <vertAlign val="superscript"/>
        <sz val="11"/>
        <rFont val="Calibri"/>
        <family val="2"/>
      </rPr>
      <t>4</t>
    </r>
    <r>
      <rPr>
        <b/>
        <sz val="12"/>
        <rFont val="CG Times (W1)"/>
      </rPr>
      <t/>
    </r>
  </si>
  <si>
    <t>N/mm2</t>
  </si>
  <si>
    <t>Nacelle</t>
  </si>
  <si>
    <t>-</t>
  </si>
  <si>
    <t>TF</t>
  </si>
  <si>
    <t>FS</t>
  </si>
  <si>
    <t>UP Top F</t>
  </si>
  <si>
    <t>Mid F1</t>
  </si>
  <si>
    <t>Mid F2</t>
  </si>
  <si>
    <t>Mid F3</t>
  </si>
  <si>
    <t>Mid F4</t>
  </si>
  <si>
    <t>Bottom F</t>
  </si>
  <si>
    <t>Section 5</t>
  </si>
  <si>
    <t>E</t>
  </si>
  <si>
    <t>Mass</t>
  </si>
  <si>
    <t>MF1</t>
  </si>
  <si>
    <t>MF2</t>
  </si>
  <si>
    <t>MF3</t>
  </si>
  <si>
    <t>MF4</t>
  </si>
  <si>
    <t>BF</t>
  </si>
  <si>
    <t>[m]</t>
  </si>
  <si>
    <t>2.1*10^11</t>
  </si>
  <si>
    <t>moment of inertia</t>
  </si>
  <si>
    <t xml:space="preserve">geometric stiffness </t>
  </si>
  <si>
    <t>[N/m]</t>
  </si>
  <si>
    <t>[m4]</t>
  </si>
  <si>
    <t>[Pa]</t>
  </si>
  <si>
    <t>flexural effective stiffness</t>
  </si>
  <si>
    <t>combined effective stiffness</t>
  </si>
  <si>
    <t>current height</t>
  </si>
  <si>
    <t>HW2 final result CEE 744 Nasser M. Abbasi</t>
  </si>
  <si>
    <t>shape function</t>
  </si>
  <si>
    <t>curveture</t>
  </si>
  <si>
    <t>angle</t>
  </si>
  <si>
    <t>[rad]</t>
  </si>
  <si>
    <t>effective mass</t>
  </si>
  <si>
    <t>[kg]</t>
  </si>
  <si>
    <t>7.22154*10^-6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</si>
</sst>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E+00"/>
    <numFmt numFmtId="165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Symbol"/>
      <family val="1"/>
      <charset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2"/>
      <name val="CG Times (W1)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0" fillId="0" borderId="0" xfId="0" applyNumberFormat="1"/>
    <xf numFmtId="165" fontId="0" fillId="0" borderId="8" xfId="0" applyNumberFormat="1" applyBorder="1"/>
    <xf numFmtId="165" fontId="0" fillId="0" borderId="0" xfId="0" applyNumberFormat="1"/>
    <xf numFmtId="1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517071</xdr:colOff>
      <xdr:row>35</xdr:row>
      <xdr:rowOff>186448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8519" t="22986" r="34074" b="45206"/>
        <a:stretch>
          <a:fillRect/>
        </a:stretch>
      </xdr:blipFill>
      <xdr:spPr bwMode="auto">
        <a:xfrm>
          <a:off x="0" y="0"/>
          <a:ext cx="8477250" cy="68539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ang/My%20Documents/Downloads/FreqTower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 &amp; Input"/>
      <sheetName val="Geometry"/>
      <sheetName val="Frequency"/>
    </sheetNames>
    <sheetDataSet>
      <sheetData sheetId="0">
        <row r="17">
          <cell r="B17">
            <v>130000</v>
          </cell>
        </row>
        <row r="18">
          <cell r="B18">
            <v>1340</v>
          </cell>
        </row>
      </sheetData>
      <sheetData sheetId="1">
        <row r="1">
          <cell r="A1" t="str">
            <v>Plate 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zoomScale="70" zoomScaleNormal="70" workbookViewId="0">
      <selection activeCell="K50" sqref="A1:K50"/>
    </sheetView>
  </sheetViews>
  <sheetFormatPr defaultRowHeight="15"/>
  <cols>
    <col min="6" max="7" width="9.5703125" bestFit="1" customWidth="1"/>
    <col min="8" max="8" width="12.5703125" bestFit="1" customWidth="1"/>
    <col min="9" max="9" width="15.7109375" bestFit="1" customWidth="1"/>
    <col min="10" max="10" width="19.85546875" bestFit="1" customWidth="1"/>
    <col min="13" max="13" width="12.5703125" bestFit="1" customWidth="1"/>
    <col min="14" max="14" width="8.5703125" bestFit="1" customWidth="1"/>
    <col min="15" max="15" width="11" bestFit="1" customWidth="1"/>
  </cols>
  <sheetData>
    <row r="1" spans="1:15" ht="15.75" thickBot="1">
      <c r="A1" s="25" t="s">
        <v>23</v>
      </c>
      <c r="B1" s="26" t="s">
        <v>16</v>
      </c>
      <c r="C1" s="26" t="s">
        <v>24</v>
      </c>
      <c r="D1" s="26" t="s">
        <v>25</v>
      </c>
      <c r="E1" s="26" t="s">
        <v>26</v>
      </c>
      <c r="F1" s="26" t="s">
        <v>52</v>
      </c>
      <c r="G1" s="26" t="s">
        <v>27</v>
      </c>
      <c r="H1" s="27" t="s">
        <v>28</v>
      </c>
      <c r="I1" s="27" t="s">
        <v>29</v>
      </c>
      <c r="J1" s="27" t="s">
        <v>30</v>
      </c>
      <c r="K1" s="28" t="s">
        <v>31</v>
      </c>
      <c r="M1" s="56" t="s">
        <v>0</v>
      </c>
      <c r="N1" s="57"/>
      <c r="O1" s="58"/>
    </row>
    <row r="2" spans="1:15" ht="18" thickBot="1">
      <c r="A2" s="30" t="s">
        <v>32</v>
      </c>
      <c r="B2" s="31" t="s">
        <v>33</v>
      </c>
      <c r="C2" s="31" t="s">
        <v>33</v>
      </c>
      <c r="D2" s="31" t="s">
        <v>33</v>
      </c>
      <c r="E2" s="31" t="s">
        <v>34</v>
      </c>
      <c r="F2" s="31" t="s">
        <v>35</v>
      </c>
      <c r="G2" s="31" t="s">
        <v>33</v>
      </c>
      <c r="H2" s="32" t="s">
        <v>36</v>
      </c>
      <c r="I2" s="32" t="s">
        <v>37</v>
      </c>
      <c r="J2" s="32" t="s">
        <v>38</v>
      </c>
      <c r="K2" s="33" t="s">
        <v>39</v>
      </c>
      <c r="M2" s="7" t="s">
        <v>1</v>
      </c>
      <c r="N2" s="8">
        <v>104.7</v>
      </c>
      <c r="O2" s="9" t="s">
        <v>2</v>
      </c>
    </row>
    <row r="3" spans="1:15">
      <c r="A3" s="37" t="s">
        <v>40</v>
      </c>
      <c r="B3" s="38">
        <f>'[1]Loads &amp; Input'!B18</f>
        <v>1340</v>
      </c>
      <c r="C3" s="39" t="s">
        <v>41</v>
      </c>
      <c r="D3" s="40" t="s">
        <v>41</v>
      </c>
      <c r="E3" s="34" t="s">
        <v>41</v>
      </c>
      <c r="F3" s="21">
        <f>'[1]Loads &amp; Input'!B17</f>
        <v>130000</v>
      </c>
      <c r="G3" s="22" t="s">
        <v>41</v>
      </c>
      <c r="H3" s="23" t="s">
        <v>41</v>
      </c>
      <c r="I3" s="23" t="s">
        <v>41</v>
      </c>
      <c r="J3" s="23" t="s">
        <v>41</v>
      </c>
      <c r="K3" s="24" t="s">
        <v>41</v>
      </c>
      <c r="M3" s="2" t="s">
        <v>3</v>
      </c>
      <c r="N3" s="1">
        <v>274.2</v>
      </c>
      <c r="O3" s="3" t="s">
        <v>10</v>
      </c>
    </row>
    <row r="4" spans="1:15">
      <c r="A4" s="41" t="s">
        <v>44</v>
      </c>
      <c r="B4" s="13">
        <v>0</v>
      </c>
      <c r="C4" s="42">
        <v>0</v>
      </c>
      <c r="D4" s="43">
        <v>2800</v>
      </c>
      <c r="E4" s="35">
        <v>0</v>
      </c>
      <c r="F4" s="14">
        <v>0</v>
      </c>
      <c r="G4" s="15">
        <v>0</v>
      </c>
      <c r="H4" s="29">
        <f>PI()/4*(D4^2-(D4-2*C4)^2)</f>
        <v>0</v>
      </c>
      <c r="I4" s="29">
        <f t="shared" ref="I4:I49" si="0">(2*J4)/D4</f>
        <v>0</v>
      </c>
      <c r="J4" s="29">
        <f>PI()/4*((D4/2)^4-(D4/2-C4)^4)</f>
        <v>0</v>
      </c>
      <c r="K4" s="17">
        <v>210000</v>
      </c>
      <c r="M4" s="2" t="s">
        <v>4</v>
      </c>
      <c r="N4" s="1">
        <v>4000</v>
      </c>
      <c r="O4" s="3" t="s">
        <v>5</v>
      </c>
    </row>
    <row r="5" spans="1:15">
      <c r="A5" s="41" t="s">
        <v>42</v>
      </c>
      <c r="B5" s="13">
        <v>295</v>
      </c>
      <c r="C5" s="42">
        <v>121</v>
      </c>
      <c r="D5" s="43">
        <v>2800</v>
      </c>
      <c r="E5" s="35">
        <f>ATAN((D6-D5)/(2*B5))*180/PI()</f>
        <v>0</v>
      </c>
      <c r="F5" s="14">
        <f>0.000007905*1/3*PI()*B5*(((D5/2)^2+(D5*D4)/4+(D4/2)^2)-(((D5/2-(C5/COS(E5/180*PI())))^2+(D5/2-(C5/COS(E5/180*PI())))*(D4/2-(C5/COS(E5/180*PI())))+(D4/2-(C5/COS(E5/180*PI())))^2)))</f>
        <v>2374.8262835560467</v>
      </c>
      <c r="G5" s="14">
        <f t="shared" ref="G5:G49" si="1">B5+G4</f>
        <v>295</v>
      </c>
      <c r="H5" s="16">
        <f t="shared" ref="H5:H49" si="2">PI()/4*(D5^2-(D5-2*C5)^2)</f>
        <v>1018375.5329950138</v>
      </c>
      <c r="I5" s="16">
        <f t="shared" si="0"/>
        <v>653913659.81077206</v>
      </c>
      <c r="J5" s="16">
        <f t="shared" ref="J5:J49" si="3">PI()/4*((D5/2)^4-(D5/2-C5)^4)</f>
        <v>915479123735.08081</v>
      </c>
      <c r="K5" s="17">
        <v>210000</v>
      </c>
      <c r="L5" s="49"/>
      <c r="M5" s="2" t="s">
        <v>6</v>
      </c>
      <c r="N5" s="1">
        <v>2800</v>
      </c>
      <c r="O5" s="3" t="s">
        <v>5</v>
      </c>
    </row>
    <row r="6" spans="1:15" ht="17.25">
      <c r="A6" s="41">
        <v>1</v>
      </c>
      <c r="B6" s="13">
        <v>2300</v>
      </c>
      <c r="C6" s="42">
        <v>15</v>
      </c>
      <c r="D6" s="43">
        <v>2800</v>
      </c>
      <c r="E6" s="35">
        <f>ATAN((D5-D6)/(2*B6))*180/PI()</f>
        <v>0</v>
      </c>
      <c r="F6" s="14">
        <f t="shared" ref="F6:F49" si="4">0.000007905*1/3*PI()*B6*(((D6/2)^2+(D6*D5)/4+(D5/2)^2)-(((D6/2-(C6/COS(E6/180*PI())))^2+(D6/2-(C6/COS(E6/180*PI())))*(D5/2-(C6/COS(E6/180*PI())))+(D5/2-(C6/COS(E6/180*PI())))^2)))</f>
        <v>2386.1406618751685</v>
      </c>
      <c r="G6" s="14">
        <f t="shared" si="1"/>
        <v>2595</v>
      </c>
      <c r="H6" s="16">
        <f t="shared" si="2"/>
        <v>131240.03310371362</v>
      </c>
      <c r="I6" s="16">
        <f t="shared" si="0"/>
        <v>90888995.961366028</v>
      </c>
      <c r="J6" s="16">
        <f t="shared" si="3"/>
        <v>127244594345.91243</v>
      </c>
      <c r="K6" s="17">
        <v>210000</v>
      </c>
      <c r="M6" s="2" t="s">
        <v>51</v>
      </c>
      <c r="N6" s="1">
        <v>210000</v>
      </c>
      <c r="O6" s="3" t="s">
        <v>7</v>
      </c>
    </row>
    <row r="7" spans="1:15" ht="15.75" thickBot="1">
      <c r="A7" s="41">
        <v>2</v>
      </c>
      <c r="B7" s="13">
        <v>2940</v>
      </c>
      <c r="C7" s="42">
        <v>15</v>
      </c>
      <c r="D7" s="43">
        <v>2822</v>
      </c>
      <c r="E7" s="35">
        <f t="shared" ref="E7:E47" si="5">ATAN((D8-D7)/(2*B7))*180/PI()</f>
        <v>0.21437096385647375</v>
      </c>
      <c r="F7" s="14">
        <f t="shared" si="4"/>
        <v>3062.1786695954443</v>
      </c>
      <c r="G7" s="14">
        <f t="shared" si="1"/>
        <v>5535</v>
      </c>
      <c r="H7" s="16">
        <f t="shared" si="2"/>
        <v>132276.75867939825</v>
      </c>
      <c r="I7" s="16">
        <f t="shared" si="0"/>
        <v>92334450.816671938</v>
      </c>
      <c r="J7" s="16">
        <f t="shared" si="3"/>
        <v>130283910102.3241</v>
      </c>
      <c r="K7" s="17">
        <v>210000</v>
      </c>
      <c r="M7" s="4" t="s">
        <v>8</v>
      </c>
      <c r="N7" s="5">
        <v>130000</v>
      </c>
      <c r="O7" s="6" t="s">
        <v>9</v>
      </c>
    </row>
    <row r="8" spans="1:15" ht="15.75" thickBot="1">
      <c r="A8" s="41">
        <v>3</v>
      </c>
      <c r="B8" s="13">
        <v>2940</v>
      </c>
      <c r="C8" s="42">
        <v>15</v>
      </c>
      <c r="D8" s="43">
        <v>2844</v>
      </c>
      <c r="E8" s="35">
        <f t="shared" si="5"/>
        <v>0.23385902587326704</v>
      </c>
      <c r="F8" s="14">
        <f t="shared" si="4"/>
        <v>3086.2771505855408</v>
      </c>
      <c r="G8" s="14">
        <f t="shared" si="1"/>
        <v>8475</v>
      </c>
      <c r="H8" s="16">
        <f t="shared" si="2"/>
        <v>133313.48425508288</v>
      </c>
      <c r="I8" s="16">
        <f t="shared" si="0"/>
        <v>93791309.649884939</v>
      </c>
      <c r="J8" s="16">
        <f t="shared" si="3"/>
        <v>133371242322.13638</v>
      </c>
      <c r="K8" s="17">
        <v>210000</v>
      </c>
      <c r="M8" s="10"/>
      <c r="N8" s="11"/>
      <c r="O8" s="12"/>
    </row>
    <row r="9" spans="1:15">
      <c r="A9" s="41">
        <v>4</v>
      </c>
      <c r="B9" s="13">
        <v>2935</v>
      </c>
      <c r="C9" s="42">
        <v>15</v>
      </c>
      <c r="D9" s="43">
        <v>2868</v>
      </c>
      <c r="E9" s="35">
        <f t="shared" si="5"/>
        <v>0.21473615799300177</v>
      </c>
      <c r="F9" s="14">
        <f t="shared" si="4"/>
        <v>3106.1711334879742</v>
      </c>
      <c r="G9" s="14">
        <f t="shared" si="1"/>
        <v>11410</v>
      </c>
      <c r="H9" s="16">
        <f t="shared" si="2"/>
        <v>134444.45761037519</v>
      </c>
      <c r="I9" s="16">
        <f t="shared" si="0"/>
        <v>95393616.384980008</v>
      </c>
      <c r="J9" s="16">
        <f t="shared" si="3"/>
        <v>136794445896.06134</v>
      </c>
      <c r="K9" s="17">
        <v>210000</v>
      </c>
      <c r="M9" s="7" t="s">
        <v>11</v>
      </c>
      <c r="N9" s="8">
        <v>1.1299999999999999</v>
      </c>
      <c r="O9" s="9"/>
    </row>
    <row r="10" spans="1:15">
      <c r="A10" s="41">
        <v>5</v>
      </c>
      <c r="B10" s="13">
        <v>2935</v>
      </c>
      <c r="C10" s="42">
        <v>15</v>
      </c>
      <c r="D10" s="43">
        <v>2890</v>
      </c>
      <c r="E10" s="35">
        <f t="shared" si="5"/>
        <v>0.21473615799300177</v>
      </c>
      <c r="F10" s="14">
        <f t="shared" si="4"/>
        <v>3131.3178912209792</v>
      </c>
      <c r="G10" s="14">
        <f t="shared" si="1"/>
        <v>14345</v>
      </c>
      <c r="H10" s="16">
        <f t="shared" si="2"/>
        <v>135481.18318605982</v>
      </c>
      <c r="I10" s="16">
        <f t="shared" si="0"/>
        <v>96874319.899523586</v>
      </c>
      <c r="J10" s="16">
        <f t="shared" si="3"/>
        <v>139983392254.81158</v>
      </c>
      <c r="K10" s="17">
        <v>210000</v>
      </c>
      <c r="M10" s="2" t="s">
        <v>12</v>
      </c>
      <c r="N10" s="1">
        <v>600</v>
      </c>
      <c r="O10" s="3" t="s">
        <v>13</v>
      </c>
    </row>
    <row r="11" spans="1:15" ht="15.75" thickBot="1">
      <c r="A11" s="41">
        <v>6</v>
      </c>
      <c r="B11" s="13">
        <v>2935</v>
      </c>
      <c r="C11" s="42">
        <v>15</v>
      </c>
      <c r="D11" s="43">
        <v>2912</v>
      </c>
      <c r="E11" s="35">
        <f t="shared" si="5"/>
        <v>0.21473615799300177</v>
      </c>
      <c r="F11" s="14">
        <f t="shared" si="4"/>
        <v>3155.3713116611934</v>
      </c>
      <c r="G11" s="14">
        <f t="shared" si="1"/>
        <v>17280</v>
      </c>
      <c r="H11" s="16">
        <f t="shared" si="2"/>
        <v>136517.90876174445</v>
      </c>
      <c r="I11" s="16">
        <f t="shared" si="0"/>
        <v>98366427.392210409</v>
      </c>
      <c r="J11" s="16">
        <f t="shared" si="3"/>
        <v>143221518283.05835</v>
      </c>
      <c r="K11" s="17">
        <v>210000</v>
      </c>
      <c r="M11" s="4" t="s">
        <v>14</v>
      </c>
      <c r="N11" s="5">
        <v>1.35</v>
      </c>
      <c r="O11" s="6"/>
    </row>
    <row r="12" spans="1:15" ht="15.75" thickBot="1">
      <c r="A12" s="41">
        <v>7</v>
      </c>
      <c r="B12" s="13">
        <v>2935</v>
      </c>
      <c r="C12" s="42">
        <v>16</v>
      </c>
      <c r="D12" s="43">
        <v>2934</v>
      </c>
      <c r="E12" s="35">
        <f t="shared" si="5"/>
        <v>0.21473615799300177</v>
      </c>
      <c r="F12" s="14">
        <f t="shared" si="4"/>
        <v>3390.2201462719627</v>
      </c>
      <c r="G12" s="14">
        <f t="shared" si="1"/>
        <v>20215</v>
      </c>
      <c r="H12" s="16">
        <f t="shared" si="2"/>
        <v>146674.67781080026</v>
      </c>
      <c r="I12" s="16">
        <f t="shared" si="0"/>
        <v>106418877.6470184</v>
      </c>
      <c r="J12" s="16">
        <f t="shared" si="3"/>
        <v>156116493508.17599</v>
      </c>
      <c r="K12" s="17">
        <v>210000</v>
      </c>
    </row>
    <row r="13" spans="1:15" ht="15.75" thickBot="1">
      <c r="A13" s="41">
        <v>8</v>
      </c>
      <c r="B13" s="13">
        <v>2930</v>
      </c>
      <c r="C13" s="42">
        <v>17</v>
      </c>
      <c r="D13" s="43">
        <v>2956</v>
      </c>
      <c r="E13" s="35">
        <f t="shared" si="5"/>
        <v>0.21510259850836291</v>
      </c>
      <c r="F13" s="14">
        <f t="shared" si="4"/>
        <v>3621.949609431842</v>
      </c>
      <c r="G13" s="14">
        <f t="shared" si="1"/>
        <v>23145</v>
      </c>
      <c r="H13" s="16">
        <f t="shared" si="2"/>
        <v>156963.39375130684</v>
      </c>
      <c r="I13" s="16">
        <f t="shared" si="0"/>
        <v>114669432.07524745</v>
      </c>
      <c r="J13" s="16">
        <f t="shared" si="3"/>
        <v>169481420607.21573</v>
      </c>
      <c r="K13" s="17">
        <v>210000</v>
      </c>
      <c r="M13" s="53" t="s">
        <v>15</v>
      </c>
      <c r="N13" s="54"/>
      <c r="O13" s="55"/>
    </row>
    <row r="14" spans="1:15">
      <c r="A14" s="41">
        <v>9</v>
      </c>
      <c r="B14" s="13">
        <v>2930</v>
      </c>
      <c r="C14" s="42">
        <v>18</v>
      </c>
      <c r="D14" s="43">
        <v>2978</v>
      </c>
      <c r="E14" s="35">
        <f t="shared" si="5"/>
        <v>0.21510259850836291</v>
      </c>
      <c r="F14" s="14">
        <f t="shared" si="4"/>
        <v>3862.5106228791642</v>
      </c>
      <c r="G14" s="14">
        <f t="shared" si="1"/>
        <v>26075</v>
      </c>
      <c r="H14" s="16">
        <f t="shared" si="2"/>
        <v>167384.05658326417</v>
      </c>
      <c r="I14" s="16">
        <f t="shared" si="0"/>
        <v>123120079.12980697</v>
      </c>
      <c r="J14" s="16">
        <f t="shared" si="3"/>
        <v>183325797824.28256</v>
      </c>
      <c r="K14" s="17">
        <v>210000</v>
      </c>
      <c r="M14" s="7" t="s">
        <v>16</v>
      </c>
      <c r="N14" s="8">
        <v>12.4</v>
      </c>
      <c r="O14" s="9" t="s">
        <v>2</v>
      </c>
    </row>
    <row r="15" spans="1:15">
      <c r="A15" s="41">
        <v>10</v>
      </c>
      <c r="B15" s="13">
        <v>2925</v>
      </c>
      <c r="C15" s="42">
        <v>19</v>
      </c>
      <c r="D15" s="43">
        <v>3000</v>
      </c>
      <c r="E15" s="35">
        <f t="shared" si="5"/>
        <v>0</v>
      </c>
      <c r="F15" s="14">
        <f t="shared" si="4"/>
        <v>4099.0920181367692</v>
      </c>
      <c r="G15" s="14">
        <f t="shared" si="1"/>
        <v>29000</v>
      </c>
      <c r="H15" s="16">
        <f t="shared" si="2"/>
        <v>177936.6663066723</v>
      </c>
      <c r="I15" s="16">
        <f t="shared" si="0"/>
        <v>131772807.25618027</v>
      </c>
      <c r="J15" s="16">
        <f t="shared" si="3"/>
        <v>197659210884.27042</v>
      </c>
      <c r="K15" s="17">
        <v>210000</v>
      </c>
      <c r="M15" s="2" t="s">
        <v>17</v>
      </c>
      <c r="N15" s="1">
        <v>4150</v>
      </c>
      <c r="O15" s="3" t="s">
        <v>18</v>
      </c>
    </row>
    <row r="16" spans="1:15">
      <c r="A16" s="44" t="s">
        <v>48</v>
      </c>
      <c r="B16" s="42">
        <v>280</v>
      </c>
      <c r="C16" s="42">
        <v>180</v>
      </c>
      <c r="D16" s="45">
        <v>3000</v>
      </c>
      <c r="E16" s="35">
        <v>0</v>
      </c>
      <c r="F16" s="14">
        <f t="shared" si="4"/>
        <v>3529.6479586916862</v>
      </c>
      <c r="G16" s="14">
        <f t="shared" si="1"/>
        <v>29280</v>
      </c>
      <c r="H16" s="16">
        <f t="shared" si="2"/>
        <v>1594672.4309621791</v>
      </c>
      <c r="I16" s="16">
        <f t="shared" si="0"/>
        <v>1061095035.5622339</v>
      </c>
      <c r="J16" s="16">
        <f t="shared" si="3"/>
        <v>1591642553343.3508</v>
      </c>
      <c r="K16" s="17">
        <v>210000</v>
      </c>
      <c r="M16" s="2"/>
      <c r="N16" s="1">
        <f>N15/10/100</f>
        <v>4.1500000000000004</v>
      </c>
      <c r="O16" s="3" t="s">
        <v>2</v>
      </c>
    </row>
    <row r="17" spans="1:15">
      <c r="A17" s="44">
        <v>11</v>
      </c>
      <c r="B17" s="42">
        <v>2885</v>
      </c>
      <c r="C17" s="42">
        <v>20</v>
      </c>
      <c r="D17" s="45">
        <v>3052</v>
      </c>
      <c r="E17" s="35">
        <f t="shared" si="5"/>
        <v>0.71491889599146852</v>
      </c>
      <c r="F17" s="14">
        <f t="shared" si="4"/>
        <v>4307.7463243520688</v>
      </c>
      <c r="G17" s="14">
        <f t="shared" si="1"/>
        <v>32165</v>
      </c>
      <c r="H17" s="16">
        <f t="shared" si="2"/>
        <v>190506.17851368507</v>
      </c>
      <c r="I17" s="16">
        <f t="shared" si="0"/>
        <v>143463636.44298792</v>
      </c>
      <c r="J17" s="16">
        <f t="shared" si="3"/>
        <v>218925509211.99957</v>
      </c>
      <c r="K17" s="17">
        <v>210000</v>
      </c>
      <c r="M17" s="2" t="s">
        <v>6</v>
      </c>
      <c r="N17" s="1">
        <v>4150</v>
      </c>
      <c r="O17" s="3" t="s">
        <v>18</v>
      </c>
    </row>
    <row r="18" spans="1:15">
      <c r="A18" s="44">
        <v>12</v>
      </c>
      <c r="B18" s="42">
        <v>2885</v>
      </c>
      <c r="C18" s="42">
        <v>20</v>
      </c>
      <c r="D18" s="45">
        <v>3124</v>
      </c>
      <c r="E18" s="35">
        <f t="shared" si="5"/>
        <v>0.71491889599146852</v>
      </c>
      <c r="F18" s="14">
        <f t="shared" si="4"/>
        <v>4396.5954296249447</v>
      </c>
      <c r="G18" s="14">
        <f t="shared" si="1"/>
        <v>35050</v>
      </c>
      <c r="H18" s="16">
        <f t="shared" si="2"/>
        <v>195030.07193485435</v>
      </c>
      <c r="I18" s="16">
        <f t="shared" si="0"/>
        <v>150380671.38187096</v>
      </c>
      <c r="J18" s="16">
        <f t="shared" si="3"/>
        <v>234894608698.48245</v>
      </c>
      <c r="K18" s="17">
        <v>210000</v>
      </c>
      <c r="M18" s="2"/>
      <c r="N18" s="1">
        <f>N17/10/100</f>
        <v>4.1500000000000004</v>
      </c>
      <c r="O18" s="3"/>
    </row>
    <row r="19" spans="1:15" ht="15.75" thickBot="1">
      <c r="A19" s="44">
        <v>13</v>
      </c>
      <c r="B19" s="42">
        <v>2880</v>
      </c>
      <c r="C19" s="42">
        <v>21</v>
      </c>
      <c r="D19" s="45">
        <v>3196</v>
      </c>
      <c r="E19" s="35">
        <f t="shared" si="5"/>
        <v>0.71615994547040851</v>
      </c>
      <c r="F19" s="14">
        <f t="shared" si="4"/>
        <v>4715.074344034012</v>
      </c>
      <c r="G19" s="14">
        <f t="shared" si="1"/>
        <v>37930</v>
      </c>
      <c r="H19" s="16">
        <f t="shared" si="2"/>
        <v>209465.69017809947</v>
      </c>
      <c r="I19" s="16">
        <f t="shared" si="0"/>
        <v>165178148.26509485</v>
      </c>
      <c r="J19" s="16">
        <f t="shared" si="3"/>
        <v>263954680927.62155</v>
      </c>
      <c r="K19" s="17">
        <v>210000</v>
      </c>
      <c r="M19" s="4" t="s">
        <v>19</v>
      </c>
      <c r="N19" s="50">
        <f>SUM(F43:F49)/1000</f>
        <v>65.83583620396881</v>
      </c>
      <c r="O19" s="6" t="s">
        <v>10</v>
      </c>
    </row>
    <row r="20" spans="1:15" ht="15.75" thickBot="1">
      <c r="A20" s="44">
        <v>14</v>
      </c>
      <c r="B20" s="42">
        <v>2880</v>
      </c>
      <c r="C20" s="42">
        <v>21</v>
      </c>
      <c r="D20" s="45">
        <v>3268</v>
      </c>
      <c r="E20" s="35">
        <f t="shared" si="5"/>
        <v>0.71615994547040851</v>
      </c>
      <c r="F20" s="14">
        <f t="shared" si="4"/>
        <v>4823.2251978723307</v>
      </c>
      <c r="G20" s="14">
        <f t="shared" si="1"/>
        <v>40810</v>
      </c>
      <c r="H20" s="16">
        <f t="shared" si="2"/>
        <v>214215.77827032722</v>
      </c>
      <c r="I20" s="16">
        <f t="shared" si="0"/>
        <v>172779478.84059682</v>
      </c>
      <c r="J20" s="16">
        <f t="shared" si="3"/>
        <v>282321668425.53522</v>
      </c>
      <c r="K20" s="17">
        <v>210000</v>
      </c>
    </row>
    <row r="21" spans="1:15" ht="15.75" thickBot="1">
      <c r="A21" s="44">
        <v>15</v>
      </c>
      <c r="B21" s="42">
        <v>2880</v>
      </c>
      <c r="C21" s="42">
        <v>22</v>
      </c>
      <c r="D21" s="45">
        <v>3340</v>
      </c>
      <c r="E21" s="35">
        <f t="shared" si="5"/>
        <v>0.71615994547040851</v>
      </c>
      <c r="F21" s="14">
        <f t="shared" si="4"/>
        <v>5164.6297362752857</v>
      </c>
      <c r="G21" s="14">
        <f t="shared" si="1"/>
        <v>43690</v>
      </c>
      <c r="H21" s="16">
        <f t="shared" si="2"/>
        <v>229323.69734144054</v>
      </c>
      <c r="I21" s="16">
        <f t="shared" si="0"/>
        <v>188979342.2784358</v>
      </c>
      <c r="J21" s="16">
        <f t="shared" si="3"/>
        <v>315595501604.98779</v>
      </c>
      <c r="K21" s="17">
        <v>210000</v>
      </c>
      <c r="M21" s="53" t="s">
        <v>20</v>
      </c>
      <c r="N21" s="54"/>
      <c r="O21" s="55"/>
    </row>
    <row r="22" spans="1:15">
      <c r="A22" s="44">
        <v>16</v>
      </c>
      <c r="B22" s="42">
        <v>2875</v>
      </c>
      <c r="C22" s="42">
        <v>22</v>
      </c>
      <c r="D22" s="45">
        <v>3412</v>
      </c>
      <c r="E22" s="35">
        <f t="shared" si="5"/>
        <v>0.71740531096763627</v>
      </c>
      <c r="F22" s="14">
        <f t="shared" si="4"/>
        <v>5268.7689801134247</v>
      </c>
      <c r="G22" s="14">
        <f t="shared" si="1"/>
        <v>46565</v>
      </c>
      <c r="H22" s="16">
        <f t="shared" si="2"/>
        <v>234299.98010472677</v>
      </c>
      <c r="I22" s="16">
        <f t="shared" si="0"/>
        <v>197297201.24207953</v>
      </c>
      <c r="J22" s="16">
        <f t="shared" si="3"/>
        <v>336589025318.98767</v>
      </c>
      <c r="K22" s="17">
        <v>210000</v>
      </c>
      <c r="M22" s="7" t="s">
        <v>16</v>
      </c>
      <c r="N22" s="8">
        <v>14.9</v>
      </c>
      <c r="O22" s="9" t="s">
        <v>2</v>
      </c>
    </row>
    <row r="23" spans="1:15">
      <c r="A23" s="44">
        <v>17</v>
      </c>
      <c r="B23" s="42">
        <v>2875</v>
      </c>
      <c r="C23" s="42">
        <v>22</v>
      </c>
      <c r="D23" s="45">
        <v>3484</v>
      </c>
      <c r="E23" s="35">
        <f t="shared" si="5"/>
        <v>0.71740531096763627</v>
      </c>
      <c r="F23" s="14">
        <f t="shared" si="4"/>
        <v>5381.873202425646</v>
      </c>
      <c r="G23" s="14">
        <f t="shared" si="1"/>
        <v>49440</v>
      </c>
      <c r="H23" s="16">
        <f t="shared" si="2"/>
        <v>239276.262868013</v>
      </c>
      <c r="I23" s="16">
        <f t="shared" si="0"/>
        <v>205794206.2891129</v>
      </c>
      <c r="J23" s="16">
        <f t="shared" si="3"/>
        <v>358493507355.63464</v>
      </c>
      <c r="K23" s="17">
        <v>210000</v>
      </c>
      <c r="M23" s="2" t="s">
        <v>17</v>
      </c>
      <c r="N23" s="1">
        <v>4150</v>
      </c>
      <c r="O23" s="3" t="s">
        <v>18</v>
      </c>
    </row>
    <row r="24" spans="1:15">
      <c r="A24" s="44">
        <v>18</v>
      </c>
      <c r="B24" s="42">
        <v>2870</v>
      </c>
      <c r="C24" s="42">
        <v>23</v>
      </c>
      <c r="D24" s="45">
        <v>3556</v>
      </c>
      <c r="E24" s="35">
        <f t="shared" si="5"/>
        <v>0.71865501503601947</v>
      </c>
      <c r="F24" s="14">
        <f t="shared" si="4"/>
        <v>5733.1202461748962</v>
      </c>
      <c r="G24" s="14">
        <f t="shared" si="1"/>
        <v>52310</v>
      </c>
      <c r="H24" s="16">
        <f t="shared" si="2"/>
        <v>255282.67743805301</v>
      </c>
      <c r="I24" s="16">
        <f t="shared" si="0"/>
        <v>224029537.71628472</v>
      </c>
      <c r="J24" s="16">
        <f t="shared" si="3"/>
        <v>398324518059.55426</v>
      </c>
      <c r="K24" s="17">
        <v>210000</v>
      </c>
      <c r="M24" s="2"/>
      <c r="N24" s="1">
        <f>N23/10/100</f>
        <v>4.1500000000000004</v>
      </c>
      <c r="O24" s="3" t="s">
        <v>2</v>
      </c>
    </row>
    <row r="25" spans="1:15">
      <c r="A25" s="44">
        <v>19</v>
      </c>
      <c r="B25" s="42">
        <v>2870</v>
      </c>
      <c r="C25" s="42">
        <v>23</v>
      </c>
      <c r="D25" s="45">
        <v>3628</v>
      </c>
      <c r="E25" s="35">
        <f t="shared" si="5"/>
        <v>0.71865501503601947</v>
      </c>
      <c r="F25" s="14">
        <f t="shared" si="4"/>
        <v>5851.1599577274819</v>
      </c>
      <c r="G25" s="14">
        <f t="shared" si="1"/>
        <v>55180</v>
      </c>
      <c r="H25" s="16">
        <f t="shared" si="2"/>
        <v>260485.15487239769</v>
      </c>
      <c r="I25" s="16">
        <f t="shared" si="0"/>
        <v>233283446.90583518</v>
      </c>
      <c r="J25" s="16">
        <f t="shared" si="3"/>
        <v>423176172687.185</v>
      </c>
      <c r="K25" s="17">
        <v>210000</v>
      </c>
      <c r="M25" s="2" t="s">
        <v>6</v>
      </c>
      <c r="N25" s="1">
        <v>4150</v>
      </c>
      <c r="O25" s="3" t="s">
        <v>18</v>
      </c>
    </row>
    <row r="26" spans="1:15">
      <c r="A26" s="44">
        <v>20</v>
      </c>
      <c r="B26" s="42">
        <v>2860</v>
      </c>
      <c r="C26" s="42">
        <v>23</v>
      </c>
      <c r="D26" s="45">
        <v>3700</v>
      </c>
      <c r="E26" s="35">
        <f t="shared" si="5"/>
        <v>0</v>
      </c>
      <c r="F26" s="14">
        <f t="shared" si="4"/>
        <v>5947.9361121910752</v>
      </c>
      <c r="G26" s="14">
        <f t="shared" si="1"/>
        <v>58040</v>
      </c>
      <c r="H26" s="16">
        <f t="shared" si="2"/>
        <v>265687.63230674237</v>
      </c>
      <c r="I26" s="16">
        <f t="shared" si="0"/>
        <v>242724645.18754569</v>
      </c>
      <c r="J26" s="16">
        <f t="shared" si="3"/>
        <v>449040593596.95953</v>
      </c>
      <c r="K26" s="17">
        <v>210000</v>
      </c>
      <c r="M26" s="2"/>
      <c r="N26" s="1">
        <f>N25/10/100</f>
        <v>4.1500000000000004</v>
      </c>
      <c r="O26" s="3"/>
    </row>
    <row r="27" spans="1:15" ht="15.75" thickBot="1">
      <c r="A27" s="44" t="s">
        <v>47</v>
      </c>
      <c r="B27" s="42">
        <v>330</v>
      </c>
      <c r="C27" s="42">
        <v>230</v>
      </c>
      <c r="D27" s="45">
        <v>3700</v>
      </c>
      <c r="E27" s="35">
        <v>0</v>
      </c>
      <c r="F27" s="14">
        <f t="shared" si="4"/>
        <v>6540.6814408456148</v>
      </c>
      <c r="G27" s="14">
        <f t="shared" si="1"/>
        <v>58370</v>
      </c>
      <c r="H27" s="16">
        <f t="shared" si="2"/>
        <v>2507305.0968300137</v>
      </c>
      <c r="I27" s="16">
        <f t="shared" si="0"/>
        <v>2048840971.6245148</v>
      </c>
      <c r="J27" s="16">
        <f t="shared" si="3"/>
        <v>3790355797505.3525</v>
      </c>
      <c r="K27" s="17">
        <v>210000</v>
      </c>
      <c r="M27" s="4" t="s">
        <v>19</v>
      </c>
      <c r="N27" s="50">
        <f>SUM(F36:F42)/1000</f>
        <v>57.683992083498211</v>
      </c>
      <c r="O27" s="6" t="s">
        <v>10</v>
      </c>
    </row>
    <row r="28" spans="1:15" ht="15.75" thickBot="1">
      <c r="A28" s="44">
        <v>21</v>
      </c>
      <c r="B28" s="42">
        <v>2710</v>
      </c>
      <c r="C28" s="42">
        <v>24</v>
      </c>
      <c r="D28" s="45">
        <v>3760</v>
      </c>
      <c r="E28" s="35">
        <f t="shared" si="5"/>
        <v>0.68709356840160596</v>
      </c>
      <c r="F28" s="14">
        <f t="shared" si="4"/>
        <v>5986.441195326227</v>
      </c>
      <c r="G28" s="14">
        <f t="shared" si="1"/>
        <v>61080</v>
      </c>
      <c r="H28" s="16">
        <f t="shared" si="2"/>
        <v>281687.76369147521</v>
      </c>
      <c r="I28" s="16">
        <f t="shared" si="0"/>
        <v>261427820.78971642</v>
      </c>
      <c r="J28" s="16">
        <f t="shared" si="3"/>
        <v>491484303084.66687</v>
      </c>
      <c r="K28" s="17">
        <v>210000</v>
      </c>
    </row>
    <row r="29" spans="1:15" ht="15.75" thickBot="1">
      <c r="A29" s="44">
        <v>22</v>
      </c>
      <c r="B29" s="42">
        <v>2710</v>
      </c>
      <c r="C29" s="42">
        <v>24</v>
      </c>
      <c r="D29" s="45">
        <v>3825</v>
      </c>
      <c r="E29" s="35">
        <f t="shared" si="5"/>
        <v>0.68709356840160596</v>
      </c>
      <c r="F29" s="14">
        <f t="shared" si="4"/>
        <v>6087.3998431793379</v>
      </c>
      <c r="G29" s="14">
        <f t="shared" si="1"/>
        <v>63790</v>
      </c>
      <c r="H29" s="16">
        <f t="shared" si="2"/>
        <v>286588.64823107526</v>
      </c>
      <c r="I29" s="16">
        <f t="shared" si="0"/>
        <v>270632909.53158903</v>
      </c>
      <c r="J29" s="16">
        <f t="shared" si="3"/>
        <v>517585439479.16406</v>
      </c>
      <c r="K29" s="17">
        <v>210000</v>
      </c>
      <c r="M29" s="53" t="s">
        <v>21</v>
      </c>
      <c r="N29" s="54"/>
      <c r="O29" s="55"/>
    </row>
    <row r="30" spans="1:15">
      <c r="A30" s="44">
        <v>23</v>
      </c>
      <c r="B30" s="42">
        <v>2710</v>
      </c>
      <c r="C30" s="42">
        <v>24</v>
      </c>
      <c r="D30" s="45">
        <v>3890</v>
      </c>
      <c r="E30" s="35">
        <f t="shared" si="5"/>
        <v>0.68709356840160596</v>
      </c>
      <c r="F30" s="14">
        <f t="shared" si="4"/>
        <v>6192.396836946592</v>
      </c>
      <c r="G30" s="14">
        <f t="shared" si="1"/>
        <v>66500</v>
      </c>
      <c r="H30" s="16">
        <f t="shared" si="2"/>
        <v>291489.53277067537</v>
      </c>
      <c r="I30" s="16">
        <f t="shared" si="0"/>
        <v>279997276.94228458</v>
      </c>
      <c r="J30" s="16">
        <f t="shared" si="3"/>
        <v>544594703652.74347</v>
      </c>
      <c r="K30" s="17">
        <v>210000</v>
      </c>
      <c r="M30" s="7" t="s">
        <v>16</v>
      </c>
      <c r="N30" s="8">
        <v>19.3</v>
      </c>
      <c r="O30" s="9" t="s">
        <v>2</v>
      </c>
    </row>
    <row r="31" spans="1:15">
      <c r="A31" s="44">
        <v>24</v>
      </c>
      <c r="B31" s="42">
        <v>2705</v>
      </c>
      <c r="C31" s="42">
        <v>25</v>
      </c>
      <c r="D31" s="45">
        <v>3955</v>
      </c>
      <c r="E31" s="35">
        <f t="shared" si="5"/>
        <v>0.6883634898692722</v>
      </c>
      <c r="F31" s="14">
        <f t="shared" si="4"/>
        <v>6546.0043855512504</v>
      </c>
      <c r="G31" s="14">
        <f t="shared" si="1"/>
        <v>69205</v>
      </c>
      <c r="H31" s="16">
        <f t="shared" si="2"/>
        <v>308661.47821519716</v>
      </c>
      <c r="I31" s="16">
        <f t="shared" si="0"/>
        <v>301355156.6567499</v>
      </c>
      <c r="J31" s="16">
        <f t="shared" si="3"/>
        <v>595929822288.7229</v>
      </c>
      <c r="K31" s="17">
        <v>210000</v>
      </c>
      <c r="M31" s="2" t="s">
        <v>17</v>
      </c>
      <c r="N31" s="1">
        <v>4150</v>
      </c>
      <c r="O31" s="3" t="s">
        <v>18</v>
      </c>
    </row>
    <row r="32" spans="1:15">
      <c r="A32" s="44">
        <v>25</v>
      </c>
      <c r="B32" s="42">
        <v>2705</v>
      </c>
      <c r="C32" s="42">
        <v>25</v>
      </c>
      <c r="D32" s="45">
        <v>4020</v>
      </c>
      <c r="E32" s="35">
        <f t="shared" si="5"/>
        <v>0.6883634898692722</v>
      </c>
      <c r="F32" s="14">
        <f t="shared" si="4"/>
        <v>6655.1744899886089</v>
      </c>
      <c r="G32" s="14">
        <f t="shared" si="1"/>
        <v>71910</v>
      </c>
      <c r="H32" s="16">
        <f t="shared" si="2"/>
        <v>313766.56627728057</v>
      </c>
      <c r="I32" s="16">
        <f t="shared" si="0"/>
        <v>311437708.0879029</v>
      </c>
      <c r="J32" s="16">
        <f t="shared" si="3"/>
        <v>625989793256.68481</v>
      </c>
      <c r="K32" s="17">
        <v>210000</v>
      </c>
      <c r="M32" s="2"/>
      <c r="N32" s="1">
        <f>N31/10/100</f>
        <v>4.1500000000000004</v>
      </c>
      <c r="O32" s="3" t="s">
        <v>2</v>
      </c>
    </row>
    <row r="33" spans="1:15">
      <c r="A33" s="44">
        <v>26</v>
      </c>
      <c r="B33" s="42">
        <v>2705</v>
      </c>
      <c r="C33" s="42">
        <v>25</v>
      </c>
      <c r="D33" s="45">
        <v>4085</v>
      </c>
      <c r="E33" s="35">
        <f t="shared" si="5"/>
        <v>0.6883634898692722</v>
      </c>
      <c r="F33" s="14">
        <f t="shared" si="4"/>
        <v>6764.3445944259256</v>
      </c>
      <c r="G33" s="14">
        <f t="shared" si="1"/>
        <v>74615</v>
      </c>
      <c r="H33" s="16">
        <f t="shared" si="2"/>
        <v>318871.65433936397</v>
      </c>
      <c r="I33" s="16">
        <f t="shared" si="0"/>
        <v>321686174.80124253</v>
      </c>
      <c r="J33" s="16">
        <f t="shared" si="3"/>
        <v>657044012031.53784</v>
      </c>
      <c r="K33" s="17">
        <v>210000</v>
      </c>
      <c r="M33" s="2" t="s">
        <v>6</v>
      </c>
      <c r="N33" s="1">
        <v>3700</v>
      </c>
      <c r="O33" s="3" t="s">
        <v>18</v>
      </c>
    </row>
    <row r="34" spans="1:15">
      <c r="A34" s="44">
        <v>27</v>
      </c>
      <c r="B34" s="42">
        <v>2685</v>
      </c>
      <c r="C34" s="42">
        <v>26</v>
      </c>
      <c r="D34" s="45">
        <v>4150</v>
      </c>
      <c r="E34" s="35">
        <f t="shared" si="5"/>
        <v>0</v>
      </c>
      <c r="F34" s="14">
        <f t="shared" si="4"/>
        <v>7093.3590019610838</v>
      </c>
      <c r="G34" s="14">
        <f t="shared" si="1"/>
        <v>77300</v>
      </c>
      <c r="H34" s="16">
        <f t="shared" si="2"/>
        <v>336854.130688512</v>
      </c>
      <c r="I34" s="16">
        <f t="shared" si="0"/>
        <v>345134492.2388559</v>
      </c>
      <c r="J34" s="16">
        <f t="shared" si="3"/>
        <v>716154071395.62598</v>
      </c>
      <c r="K34" s="17">
        <v>210000</v>
      </c>
      <c r="M34" s="2"/>
      <c r="N34" s="1">
        <f>N33/10/100</f>
        <v>3.7</v>
      </c>
      <c r="O34" s="3"/>
    </row>
    <row r="35" spans="1:15" ht="15.75" thickBot="1">
      <c r="A35" s="44" t="s">
        <v>46</v>
      </c>
      <c r="B35" s="42">
        <v>360</v>
      </c>
      <c r="C35" s="42">
        <v>240</v>
      </c>
      <c r="D35" s="45">
        <v>4150</v>
      </c>
      <c r="E35" s="35">
        <v>0</v>
      </c>
      <c r="F35" s="14">
        <f t="shared" si="4"/>
        <v>8389.6191601729442</v>
      </c>
      <c r="G35" s="14">
        <f t="shared" si="1"/>
        <v>77660</v>
      </c>
      <c r="H35" s="16">
        <f t="shared" si="2"/>
        <v>2948070.5461286618</v>
      </c>
      <c r="I35" s="16">
        <f t="shared" si="0"/>
        <v>2725313625.2847357</v>
      </c>
      <c r="J35" s="16">
        <f t="shared" si="3"/>
        <v>5655025772465.8262</v>
      </c>
      <c r="K35" s="17">
        <v>210000</v>
      </c>
      <c r="M35" s="4" t="s">
        <v>19</v>
      </c>
      <c r="N35" s="50">
        <f>SUM(F28:F35)/1000</f>
        <v>53.714739507551968</v>
      </c>
      <c r="O35" s="6" t="s">
        <v>10</v>
      </c>
    </row>
    <row r="36" spans="1:15" ht="15.75" thickBot="1">
      <c r="A36" s="44">
        <v>28</v>
      </c>
      <c r="B36" s="42">
        <v>2410</v>
      </c>
      <c r="C36" s="42">
        <v>26</v>
      </c>
      <c r="D36" s="45">
        <v>4150</v>
      </c>
      <c r="E36" s="35">
        <f t="shared" si="5"/>
        <v>0</v>
      </c>
      <c r="F36" s="14">
        <f t="shared" si="4"/>
        <v>6417.4248864533747</v>
      </c>
      <c r="G36" s="14">
        <f t="shared" si="1"/>
        <v>80070</v>
      </c>
      <c r="H36" s="16">
        <f t="shared" si="2"/>
        <v>336854.130688512</v>
      </c>
      <c r="I36" s="16">
        <f t="shared" si="0"/>
        <v>345134492.2388559</v>
      </c>
      <c r="J36" s="16">
        <f t="shared" si="3"/>
        <v>716154071395.62598</v>
      </c>
      <c r="K36" s="17">
        <v>210000</v>
      </c>
    </row>
    <row r="37" spans="1:15" ht="15.75" thickBot="1">
      <c r="A37" s="44">
        <v>29</v>
      </c>
      <c r="B37" s="42">
        <v>2410</v>
      </c>
      <c r="C37" s="42">
        <v>27</v>
      </c>
      <c r="D37" s="45">
        <v>4150</v>
      </c>
      <c r="E37" s="35">
        <f t="shared" si="5"/>
        <v>0</v>
      </c>
      <c r="F37" s="14">
        <f t="shared" si="4"/>
        <v>6662.6329533022099</v>
      </c>
      <c r="G37" s="14">
        <f t="shared" si="1"/>
        <v>82480</v>
      </c>
      <c r="H37" s="16">
        <f t="shared" si="2"/>
        <v>349725.23579026933</v>
      </c>
      <c r="I37" s="16">
        <f t="shared" si="0"/>
        <v>358149358.28018653</v>
      </c>
      <c r="J37" s="16">
        <f t="shared" si="3"/>
        <v>743159918431.38708</v>
      </c>
      <c r="K37" s="17">
        <v>210000</v>
      </c>
      <c r="M37" s="53" t="s">
        <v>22</v>
      </c>
      <c r="N37" s="54"/>
      <c r="O37" s="55"/>
    </row>
    <row r="38" spans="1:15">
      <c r="A38" s="44">
        <v>30</v>
      </c>
      <c r="B38" s="42">
        <v>2410</v>
      </c>
      <c r="C38" s="42">
        <v>28</v>
      </c>
      <c r="D38" s="45">
        <v>4150</v>
      </c>
      <c r="E38" s="35">
        <f t="shared" si="5"/>
        <v>0</v>
      </c>
      <c r="F38" s="14">
        <f t="shared" si="4"/>
        <v>6907.7213188735986</v>
      </c>
      <c r="G38" s="14">
        <f t="shared" si="1"/>
        <v>84890</v>
      </c>
      <c r="H38" s="16">
        <f t="shared" si="2"/>
        <v>362590.05770671956</v>
      </c>
      <c r="I38" s="16">
        <f t="shared" si="0"/>
        <v>371145173.53333855</v>
      </c>
      <c r="J38" s="16">
        <f t="shared" si="3"/>
        <v>770126235081.67749</v>
      </c>
      <c r="K38" s="17">
        <v>210000</v>
      </c>
      <c r="M38" s="7" t="s">
        <v>16</v>
      </c>
      <c r="N38" s="8">
        <v>29.1</v>
      </c>
      <c r="O38" s="9" t="s">
        <v>2</v>
      </c>
    </row>
    <row r="39" spans="1:15">
      <c r="A39" s="44">
        <v>31</v>
      </c>
      <c r="B39" s="42">
        <v>2410</v>
      </c>
      <c r="C39" s="42">
        <v>29</v>
      </c>
      <c r="D39" s="45">
        <v>4150</v>
      </c>
      <c r="E39" s="35">
        <f t="shared" si="5"/>
        <v>0</v>
      </c>
      <c r="F39" s="14">
        <f t="shared" si="4"/>
        <v>7152.689983167541</v>
      </c>
      <c r="G39" s="14">
        <f t="shared" si="1"/>
        <v>87300</v>
      </c>
      <c r="H39" s="16">
        <f t="shared" si="2"/>
        <v>375448.59643786261</v>
      </c>
      <c r="I39" s="16">
        <f t="shared" si="0"/>
        <v>384121956.59805441</v>
      </c>
      <c r="J39" s="16">
        <f t="shared" si="3"/>
        <v>797053059940.96289</v>
      </c>
      <c r="K39" s="17">
        <v>210000</v>
      </c>
      <c r="M39" s="2" t="s">
        <v>17</v>
      </c>
      <c r="N39" s="1">
        <v>3700</v>
      </c>
      <c r="O39" s="3" t="s">
        <v>18</v>
      </c>
    </row>
    <row r="40" spans="1:15">
      <c r="A40" s="44">
        <v>32</v>
      </c>
      <c r="B40" s="42">
        <v>2405</v>
      </c>
      <c r="C40" s="42">
        <v>29</v>
      </c>
      <c r="D40" s="45">
        <v>4150</v>
      </c>
      <c r="E40" s="35">
        <f t="shared" si="5"/>
        <v>0</v>
      </c>
      <c r="F40" s="14">
        <f t="shared" si="4"/>
        <v>7137.8503773933344</v>
      </c>
      <c r="G40" s="14">
        <f t="shared" si="1"/>
        <v>89705</v>
      </c>
      <c r="H40" s="16">
        <f t="shared" si="2"/>
        <v>375448.59643786261</v>
      </c>
      <c r="I40" s="16">
        <f t="shared" si="0"/>
        <v>384121956.59805441</v>
      </c>
      <c r="J40" s="16">
        <f t="shared" si="3"/>
        <v>797053059940.96289</v>
      </c>
      <c r="K40" s="17">
        <v>210000</v>
      </c>
      <c r="M40" s="2"/>
      <c r="N40" s="1">
        <f>N39/10/100</f>
        <v>3.7</v>
      </c>
      <c r="O40" s="3" t="s">
        <v>2</v>
      </c>
    </row>
    <row r="41" spans="1:15">
      <c r="A41" s="44">
        <v>33</v>
      </c>
      <c r="B41" s="42">
        <v>2405</v>
      </c>
      <c r="C41" s="42">
        <v>30</v>
      </c>
      <c r="D41" s="45">
        <v>4150</v>
      </c>
      <c r="E41" s="35">
        <f t="shared" si="5"/>
        <v>0</v>
      </c>
      <c r="F41" s="14">
        <f t="shared" si="4"/>
        <v>7382.1913550093805</v>
      </c>
      <c r="G41" s="14">
        <f t="shared" si="1"/>
        <v>92110</v>
      </c>
      <c r="H41" s="16">
        <f t="shared" si="2"/>
        <v>388300.85198369843</v>
      </c>
      <c r="I41" s="16">
        <f t="shared" si="0"/>
        <v>397079726.06499255</v>
      </c>
      <c r="J41" s="16">
        <f t="shared" si="3"/>
        <v>823940431584.8595</v>
      </c>
      <c r="K41" s="17">
        <v>210000</v>
      </c>
      <c r="M41" s="2" t="s">
        <v>6</v>
      </c>
      <c r="N41" s="1">
        <v>3000</v>
      </c>
      <c r="O41" s="3" t="s">
        <v>18</v>
      </c>
    </row>
    <row r="42" spans="1:15">
      <c r="A42" s="44" t="s">
        <v>45</v>
      </c>
      <c r="B42" s="42">
        <v>440</v>
      </c>
      <c r="C42" s="42">
        <v>390</v>
      </c>
      <c r="D42" s="45">
        <v>4150</v>
      </c>
      <c r="E42" s="35">
        <v>0</v>
      </c>
      <c r="F42" s="14">
        <f t="shared" si="4"/>
        <v>16023.481209298769</v>
      </c>
      <c r="G42" s="14">
        <f t="shared" si="1"/>
        <v>92550</v>
      </c>
      <c r="H42" s="16">
        <f t="shared" si="2"/>
        <v>4606831.4672240727</v>
      </c>
      <c r="I42" s="16">
        <f t="shared" si="0"/>
        <v>3965677085.3730016</v>
      </c>
      <c r="J42" s="16">
        <f t="shared" si="3"/>
        <v>8228779952148.9785</v>
      </c>
      <c r="K42" s="17">
        <v>210000</v>
      </c>
      <c r="M42" s="2"/>
      <c r="N42" s="1">
        <f>N41/10/100</f>
        <v>3</v>
      </c>
      <c r="O42" s="3"/>
    </row>
    <row r="43" spans="1:15" ht="15.75" thickBot="1">
      <c r="A43" s="44">
        <v>34</v>
      </c>
      <c r="B43" s="42">
        <v>2400</v>
      </c>
      <c r="C43" s="42">
        <v>31</v>
      </c>
      <c r="D43" s="45">
        <v>4150</v>
      </c>
      <c r="E43" s="35">
        <f t="shared" si="5"/>
        <v>0</v>
      </c>
      <c r="F43" s="14">
        <f t="shared" si="4"/>
        <v>7610.5575514586744</v>
      </c>
      <c r="G43" s="14">
        <f t="shared" si="1"/>
        <v>94950</v>
      </c>
      <c r="H43" s="16">
        <f t="shared" si="2"/>
        <v>401146.82434422709</v>
      </c>
      <c r="I43" s="16">
        <f t="shared" si="0"/>
        <v>410018500.51572716</v>
      </c>
      <c r="J43" s="16">
        <f t="shared" si="3"/>
        <v>850788388570.13391</v>
      </c>
      <c r="K43" s="17">
        <v>210000</v>
      </c>
      <c r="M43" s="4" t="s">
        <v>19</v>
      </c>
      <c r="N43" s="50">
        <f>SUM(F17:F27)/1000</f>
        <v>58.130810971636777</v>
      </c>
      <c r="O43" s="6" t="s">
        <v>10</v>
      </c>
    </row>
    <row r="44" spans="1:15" ht="15.75" thickBot="1">
      <c r="A44" s="44">
        <v>35</v>
      </c>
      <c r="B44" s="42">
        <v>2400</v>
      </c>
      <c r="C44" s="42">
        <v>32</v>
      </c>
      <c r="D44" s="45">
        <v>4150</v>
      </c>
      <c r="E44" s="35">
        <f t="shared" si="5"/>
        <v>0</v>
      </c>
      <c r="F44" s="14">
        <f t="shared" si="4"/>
        <v>7854.1521344909761</v>
      </c>
      <c r="G44" s="14">
        <f t="shared" si="1"/>
        <v>97350</v>
      </c>
      <c r="H44" s="16">
        <f t="shared" si="2"/>
        <v>413986.51351944858</v>
      </c>
      <c r="I44" s="16">
        <f t="shared" si="0"/>
        <v>422938298.52274847</v>
      </c>
      <c r="J44" s="16">
        <f t="shared" si="3"/>
        <v>877596969434.70312</v>
      </c>
      <c r="K44" s="17">
        <v>210000</v>
      </c>
    </row>
    <row r="45" spans="1:15" ht="15.75" thickBot="1">
      <c r="A45" s="44">
        <v>36</v>
      </c>
      <c r="B45" s="42">
        <v>2395</v>
      </c>
      <c r="C45" s="42">
        <v>34</v>
      </c>
      <c r="D45" s="45">
        <v>4150</v>
      </c>
      <c r="E45" s="35">
        <f t="shared" si="5"/>
        <v>0</v>
      </c>
      <c r="F45" s="14">
        <f t="shared" si="4"/>
        <v>8323.6066374331785</v>
      </c>
      <c r="G45" s="14">
        <f t="shared" si="1"/>
        <v>99745</v>
      </c>
      <c r="H45" s="16">
        <f t="shared" si="2"/>
        <v>439647.04231396999</v>
      </c>
      <c r="I45" s="16">
        <f t="shared" si="0"/>
        <v>448721039.45019132</v>
      </c>
      <c r="J45" s="16">
        <f t="shared" si="3"/>
        <v>931096156859.14697</v>
      </c>
      <c r="K45" s="17">
        <v>210000</v>
      </c>
      <c r="M45" s="53" t="s">
        <v>50</v>
      </c>
      <c r="N45" s="54"/>
      <c r="O45" s="55"/>
    </row>
    <row r="46" spans="1:15">
      <c r="A46" s="44">
        <v>37</v>
      </c>
      <c r="B46" s="42">
        <v>2395</v>
      </c>
      <c r="C46" s="42">
        <v>60</v>
      </c>
      <c r="D46" s="45">
        <v>4150</v>
      </c>
      <c r="E46" s="35">
        <f t="shared" si="5"/>
        <v>0</v>
      </c>
      <c r="F46" s="14">
        <f t="shared" si="4"/>
        <v>14595.93172144645</v>
      </c>
      <c r="G46" s="14">
        <f t="shared" si="1"/>
        <v>102140</v>
      </c>
      <c r="H46" s="16">
        <f t="shared" si="2"/>
        <v>770946.83719093527</v>
      </c>
      <c r="I46" s="16">
        <f t="shared" si="0"/>
        <v>777063325.04985368</v>
      </c>
      <c r="J46" s="16">
        <f t="shared" si="3"/>
        <v>1612406399478.4463</v>
      </c>
      <c r="K46" s="17">
        <v>210000</v>
      </c>
      <c r="M46" s="7" t="s">
        <v>16</v>
      </c>
      <c r="N46" s="8">
        <v>29.1</v>
      </c>
      <c r="O46" s="9" t="s">
        <v>2</v>
      </c>
    </row>
    <row r="47" spans="1:15">
      <c r="A47" s="44">
        <v>38</v>
      </c>
      <c r="B47" s="42">
        <v>2395</v>
      </c>
      <c r="C47" s="42">
        <v>60</v>
      </c>
      <c r="D47" s="45">
        <v>4150</v>
      </c>
      <c r="E47" s="35">
        <f t="shared" si="5"/>
        <v>0</v>
      </c>
      <c r="F47" s="14">
        <f t="shared" si="4"/>
        <v>14595.93172144645</v>
      </c>
      <c r="G47" s="14">
        <f t="shared" si="1"/>
        <v>104535</v>
      </c>
      <c r="H47" s="16">
        <f t="shared" si="2"/>
        <v>770946.83719093527</v>
      </c>
      <c r="I47" s="16">
        <f t="shared" si="0"/>
        <v>777063325.04985368</v>
      </c>
      <c r="J47" s="16">
        <f t="shared" si="3"/>
        <v>1612406399478.4463</v>
      </c>
      <c r="K47" s="17">
        <v>210000</v>
      </c>
      <c r="M47" s="2" t="s">
        <v>17</v>
      </c>
      <c r="N47" s="1">
        <v>3000</v>
      </c>
      <c r="O47" s="3" t="s">
        <v>18</v>
      </c>
    </row>
    <row r="48" spans="1:15">
      <c r="A48" s="44" t="s">
        <v>49</v>
      </c>
      <c r="B48" s="42">
        <v>240</v>
      </c>
      <c r="C48" s="42">
        <v>400</v>
      </c>
      <c r="D48" s="45">
        <v>4150</v>
      </c>
      <c r="E48" s="35">
        <v>0</v>
      </c>
      <c r="F48" s="14">
        <f t="shared" si="4"/>
        <v>8940.3443735858327</v>
      </c>
      <c r="G48" s="14">
        <f t="shared" si="1"/>
        <v>104775</v>
      </c>
      <c r="H48" s="16">
        <f t="shared" si="2"/>
        <v>4712388.9803846898</v>
      </c>
      <c r="I48" s="16">
        <f t="shared" si="0"/>
        <v>4037467004.4289908</v>
      </c>
      <c r="J48" s="16">
        <f t="shared" si="3"/>
        <v>8377744034190.1562</v>
      </c>
      <c r="K48" s="17">
        <v>210000</v>
      </c>
      <c r="M48" s="2"/>
      <c r="N48" s="1">
        <f>N47/10/100</f>
        <v>3</v>
      </c>
      <c r="O48" s="3" t="s">
        <v>2</v>
      </c>
    </row>
    <row r="49" spans="1:15" ht="15.75" thickBot="1">
      <c r="A49" s="46" t="s">
        <v>43</v>
      </c>
      <c r="B49" s="47">
        <v>700</v>
      </c>
      <c r="C49" s="47">
        <v>55</v>
      </c>
      <c r="D49" s="48">
        <v>4150</v>
      </c>
      <c r="E49" s="36">
        <v>0</v>
      </c>
      <c r="F49" s="18">
        <f t="shared" si="4"/>
        <v>3915.3120641072451</v>
      </c>
      <c r="G49" s="18">
        <f t="shared" si="1"/>
        <v>105475</v>
      </c>
      <c r="H49" s="19">
        <f t="shared" si="2"/>
        <v>707565.20540476113</v>
      </c>
      <c r="I49" s="19">
        <f t="shared" si="0"/>
        <v>714898735.13909185</v>
      </c>
      <c r="J49" s="19">
        <f t="shared" si="3"/>
        <v>1483414875413.6155</v>
      </c>
      <c r="K49" s="20">
        <v>210000</v>
      </c>
      <c r="M49" s="2" t="s">
        <v>6</v>
      </c>
      <c r="N49" s="1">
        <v>4150</v>
      </c>
      <c r="O49" s="3" t="s">
        <v>18</v>
      </c>
    </row>
    <row r="50" spans="1:15">
      <c r="M50" s="2"/>
      <c r="N50" s="1">
        <v>28000</v>
      </c>
      <c r="O50" s="3"/>
    </row>
    <row r="51" spans="1:15" ht="15.75" thickBot="1">
      <c r="F51" s="49"/>
      <c r="M51" s="4" t="s">
        <v>19</v>
      </c>
      <c r="N51" s="50">
        <f>SUM(F4:F16)/1000</f>
        <v>38.805703457393768</v>
      </c>
      <c r="O51" s="6" t="s">
        <v>10</v>
      </c>
    </row>
    <row r="54" spans="1:15">
      <c r="N54" s="51"/>
    </row>
  </sheetData>
  <mergeCells count="6">
    <mergeCell ref="M45:O45"/>
    <mergeCell ref="M1:O1"/>
    <mergeCell ref="M13:O13"/>
    <mergeCell ref="M21:O21"/>
    <mergeCell ref="M29:O29"/>
    <mergeCell ref="M37:O3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zoomScale="70" zoomScaleNormal="70" workbookViewId="0">
      <selection activeCell="T34" sqref="T34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="75" zoomScaleNormal="75" workbookViewId="0">
      <selection activeCell="F65" sqref="F65"/>
    </sheetView>
  </sheetViews>
  <sheetFormatPr defaultRowHeight="15"/>
  <cols>
    <col min="1" max="1" width="11.85546875" customWidth="1"/>
    <col min="2" max="2" width="12.7109375" customWidth="1"/>
    <col min="3" max="3" width="8.85546875" customWidth="1"/>
    <col min="4" max="4" width="8.28515625" customWidth="1"/>
    <col min="5" max="5" width="13.85546875" customWidth="1"/>
    <col min="6" max="6" width="35.28515625" customWidth="1"/>
    <col min="7" max="7" width="19.42578125" customWidth="1"/>
    <col min="8" max="8" width="16" customWidth="1"/>
    <col min="9" max="9" width="25.5703125" customWidth="1"/>
    <col min="10" max="10" width="28.5703125" customWidth="1"/>
    <col min="11" max="11" width="13.85546875" customWidth="1"/>
    <col min="12" max="12" width="15.5703125" customWidth="1"/>
    <col min="13" max="13" width="13.7109375" customWidth="1"/>
    <col min="14" max="14" width="12" bestFit="1" customWidth="1"/>
    <col min="15" max="15" width="18.140625" customWidth="1"/>
  </cols>
  <sheetData>
    <row r="1" spans="1:15" ht="18.75">
      <c r="F1" s="59" t="s">
        <v>68</v>
      </c>
    </row>
    <row r="2" spans="1:15">
      <c r="A2" t="s">
        <v>23</v>
      </c>
      <c r="B2" t="s">
        <v>16</v>
      </c>
      <c r="C2" t="s">
        <v>24</v>
      </c>
      <c r="D2" t="s">
        <v>25</v>
      </c>
      <c r="E2" t="s">
        <v>52</v>
      </c>
      <c r="F2" t="s">
        <v>61</v>
      </c>
      <c r="G2" t="s">
        <v>60</v>
      </c>
      <c r="H2" t="s">
        <v>31</v>
      </c>
      <c r="I2" t="s">
        <v>65</v>
      </c>
      <c r="J2" t="s">
        <v>66</v>
      </c>
      <c r="K2" t="s">
        <v>67</v>
      </c>
      <c r="L2" t="s">
        <v>69</v>
      </c>
      <c r="M2" t="s">
        <v>70</v>
      </c>
      <c r="N2" t="s">
        <v>71</v>
      </c>
      <c r="O2" t="s">
        <v>73</v>
      </c>
    </row>
    <row r="3" spans="1:15">
      <c r="A3" t="s">
        <v>32</v>
      </c>
      <c r="B3" t="s">
        <v>58</v>
      </c>
      <c r="C3" t="s">
        <v>58</v>
      </c>
      <c r="D3" t="s">
        <v>33</v>
      </c>
      <c r="E3" t="s">
        <v>35</v>
      </c>
      <c r="F3" t="s">
        <v>62</v>
      </c>
      <c r="G3" t="s">
        <v>63</v>
      </c>
      <c r="H3" t="s">
        <v>64</v>
      </c>
      <c r="I3" t="s">
        <v>62</v>
      </c>
      <c r="J3" t="s">
        <v>62</v>
      </c>
      <c r="K3" t="s">
        <v>58</v>
      </c>
      <c r="N3" t="s">
        <v>72</v>
      </c>
      <c r="O3" t="s">
        <v>74</v>
      </c>
    </row>
    <row r="4" spans="1:15">
      <c r="A4" t="s">
        <v>40</v>
      </c>
      <c r="B4">
        <v>1.34</v>
      </c>
      <c r="C4" t="s">
        <v>41</v>
      </c>
      <c r="D4" t="s">
        <v>41</v>
      </c>
      <c r="E4">
        <v>13000</v>
      </c>
      <c r="F4">
        <v>0</v>
      </c>
      <c r="G4" s="52">
        <v>0</v>
      </c>
      <c r="H4" t="s">
        <v>59</v>
      </c>
      <c r="I4">
        <v>0</v>
      </c>
      <c r="J4">
        <v>0</v>
      </c>
      <c r="K4">
        <v>106.815</v>
      </c>
      <c r="L4">
        <v>1</v>
      </c>
      <c r="M4">
        <v>0</v>
      </c>
      <c r="N4">
        <v>0</v>
      </c>
      <c r="O4">
        <v>130000</v>
      </c>
    </row>
    <row r="5" spans="1:15">
      <c r="A5" t="s">
        <v>42</v>
      </c>
      <c r="B5">
        <v>0.29499999999999998</v>
      </c>
      <c r="C5">
        <v>0.121</v>
      </c>
      <c r="D5">
        <v>2.8</v>
      </c>
      <c r="E5">
        <v>2374.83</v>
      </c>
      <c r="F5">
        <v>65.478200000000001</v>
      </c>
      <c r="G5">
        <v>0.91547900000000004</v>
      </c>
      <c r="H5" t="s">
        <v>59</v>
      </c>
      <c r="I5">
        <v>1742.69</v>
      </c>
      <c r="J5">
        <v>1677.21</v>
      </c>
      <c r="K5">
        <v>105.47499999999999</v>
      </c>
      <c r="L5">
        <v>0.97506700000000002</v>
      </c>
      <c r="M5">
        <v>1.75293E-4</v>
      </c>
      <c r="N5">
        <v>5.1711500000000001E-5</v>
      </c>
      <c r="O5">
        <v>2257.88</v>
      </c>
    </row>
    <row r="6" spans="1:15">
      <c r="A6">
        <v>1</v>
      </c>
      <c r="B6">
        <v>2.2999999999999998</v>
      </c>
      <c r="C6">
        <v>1.4999999999999999E-2</v>
      </c>
      <c r="D6">
        <v>2.8220000000000001</v>
      </c>
      <c r="E6">
        <v>2386.14</v>
      </c>
      <c r="F6">
        <v>516.80700000000002</v>
      </c>
      <c r="G6">
        <v>0.127245</v>
      </c>
      <c r="H6" t="s">
        <v>59</v>
      </c>
      <c r="I6">
        <v>1888.5</v>
      </c>
      <c r="J6">
        <v>1371.7</v>
      </c>
      <c r="K6">
        <v>105.18</v>
      </c>
      <c r="L6">
        <v>0.96962099999999996</v>
      </c>
      <c r="M6">
        <v>1.75293E-4</v>
      </c>
      <c r="N6">
        <v>4.0317499999999997E-4</v>
      </c>
      <c r="O6">
        <v>2243.36</v>
      </c>
    </row>
    <row r="7" spans="1:15">
      <c r="A7">
        <v>2</v>
      </c>
      <c r="B7">
        <v>2.94</v>
      </c>
      <c r="C7">
        <v>1.4999999999999999E-2</v>
      </c>
      <c r="D7">
        <v>2.8439999999999999</v>
      </c>
      <c r="E7">
        <v>3062.18</v>
      </c>
      <c r="F7">
        <v>646.4</v>
      </c>
      <c r="G7">
        <v>0.13028400000000001</v>
      </c>
      <c r="H7" t="s">
        <v>59</v>
      </c>
      <c r="I7">
        <v>2471.66</v>
      </c>
      <c r="J7">
        <v>1825.26</v>
      </c>
      <c r="K7">
        <v>102.88</v>
      </c>
      <c r="L7">
        <v>0.927678</v>
      </c>
      <c r="M7">
        <v>1.75293E-4</v>
      </c>
      <c r="N7">
        <v>5.1536300000000002E-4</v>
      </c>
      <c r="O7">
        <v>2635.27</v>
      </c>
    </row>
    <row r="8" spans="1:15">
      <c r="A8">
        <v>3</v>
      </c>
      <c r="B8">
        <v>2.94</v>
      </c>
      <c r="C8">
        <v>1.4999999999999999E-2</v>
      </c>
      <c r="D8">
        <v>2.8679999999999999</v>
      </c>
      <c r="E8">
        <v>3086.28</v>
      </c>
      <c r="F8">
        <v>623.64300000000003</v>
      </c>
      <c r="G8">
        <v>0.13337099999999999</v>
      </c>
      <c r="H8" t="s">
        <v>59</v>
      </c>
      <c r="I8">
        <v>2530.23</v>
      </c>
      <c r="J8">
        <v>1906.59</v>
      </c>
      <c r="K8">
        <v>99.94</v>
      </c>
      <c r="L8">
        <v>0.87541500000000005</v>
      </c>
      <c r="M8">
        <v>1.75293E-4</v>
      </c>
      <c r="N8">
        <v>5.1536300000000002E-4</v>
      </c>
      <c r="O8">
        <v>2365.1799999999998</v>
      </c>
    </row>
    <row r="9" spans="1:15">
      <c r="A9">
        <v>4</v>
      </c>
      <c r="B9">
        <v>2.9350000000000001</v>
      </c>
      <c r="C9">
        <v>1.4999999999999999E-2</v>
      </c>
      <c r="D9">
        <v>2.89</v>
      </c>
      <c r="E9">
        <v>3106.17</v>
      </c>
      <c r="F9">
        <v>599.41999999999996</v>
      </c>
      <c r="G9">
        <v>0.136794</v>
      </c>
      <c r="H9" t="s">
        <v>59</v>
      </c>
      <c r="I9">
        <v>2590.7600000000002</v>
      </c>
      <c r="J9">
        <v>1991.34</v>
      </c>
      <c r="K9">
        <v>97</v>
      </c>
      <c r="L9">
        <v>0.82466799999999996</v>
      </c>
      <c r="M9">
        <v>1.75293E-4</v>
      </c>
      <c r="N9">
        <v>5.1448599999999998E-4</v>
      </c>
      <c r="O9">
        <v>2112.4299999999998</v>
      </c>
    </row>
    <row r="10" spans="1:15">
      <c r="A10">
        <v>5</v>
      </c>
      <c r="B10">
        <v>2.9350000000000001</v>
      </c>
      <c r="C10">
        <v>1.4999999999999999E-2</v>
      </c>
      <c r="D10">
        <v>2.9119999999999999</v>
      </c>
      <c r="E10">
        <v>3131.32</v>
      </c>
      <c r="F10">
        <v>575.95100000000002</v>
      </c>
      <c r="G10">
        <v>0.139983</v>
      </c>
      <c r="H10" t="s">
        <v>59</v>
      </c>
      <c r="I10">
        <v>2651.15</v>
      </c>
      <c r="J10">
        <v>2075.1999999999998</v>
      </c>
      <c r="K10">
        <v>94.064999999999998</v>
      </c>
      <c r="L10">
        <v>0.77551800000000004</v>
      </c>
      <c r="M10">
        <v>1.75293E-4</v>
      </c>
      <c r="N10">
        <v>5.1448599999999998E-4</v>
      </c>
      <c r="O10">
        <v>1883.26</v>
      </c>
    </row>
    <row r="11" spans="1:15">
      <c r="A11">
        <v>6</v>
      </c>
      <c r="B11">
        <v>2.9350000000000001</v>
      </c>
      <c r="C11">
        <v>1.4999999999999999E-2</v>
      </c>
      <c r="D11">
        <v>2.9340000000000002</v>
      </c>
      <c r="E11">
        <v>3155.37</v>
      </c>
      <c r="F11">
        <v>552.16200000000003</v>
      </c>
      <c r="G11">
        <v>0.14322199999999999</v>
      </c>
      <c r="H11" t="s">
        <v>59</v>
      </c>
      <c r="I11">
        <v>2712.48</v>
      </c>
      <c r="J11">
        <v>2160.3200000000002</v>
      </c>
      <c r="K11">
        <v>91.13</v>
      </c>
      <c r="L11">
        <v>0.727877</v>
      </c>
      <c r="M11">
        <v>1.75293E-4</v>
      </c>
      <c r="N11">
        <v>5.1448599999999998E-4</v>
      </c>
      <c r="O11">
        <v>1671.73</v>
      </c>
    </row>
    <row r="12" spans="1:15">
      <c r="A12">
        <v>7</v>
      </c>
      <c r="B12">
        <v>2.9350000000000001</v>
      </c>
      <c r="C12">
        <v>1.6E-2</v>
      </c>
      <c r="D12">
        <v>2.956</v>
      </c>
      <c r="E12">
        <v>3390.22</v>
      </c>
      <c r="F12">
        <v>528.83299999999997</v>
      </c>
      <c r="G12">
        <v>0.156116</v>
      </c>
      <c r="H12" t="s">
        <v>59</v>
      </c>
      <c r="I12">
        <v>2956.7</v>
      </c>
      <c r="J12">
        <v>2427.87</v>
      </c>
      <c r="K12">
        <v>88.194999999999993</v>
      </c>
      <c r="L12">
        <v>0.68174699999999999</v>
      </c>
      <c r="M12">
        <v>1.75293E-4</v>
      </c>
      <c r="N12">
        <v>5.1448599999999998E-4</v>
      </c>
      <c r="O12">
        <v>1575.7</v>
      </c>
    </row>
    <row r="13" spans="1:15">
      <c r="A13">
        <v>8</v>
      </c>
      <c r="B13">
        <v>2.93</v>
      </c>
      <c r="C13">
        <v>1.7000000000000001E-2</v>
      </c>
      <c r="D13">
        <v>2.9780000000000002</v>
      </c>
      <c r="E13">
        <v>3621.95</v>
      </c>
      <c r="F13">
        <v>505.00599999999997</v>
      </c>
      <c r="G13">
        <v>0.16948099999999999</v>
      </c>
      <c r="H13" t="s">
        <v>59</v>
      </c>
      <c r="I13">
        <v>3204.35</v>
      </c>
      <c r="J13">
        <v>2699.34</v>
      </c>
      <c r="K13">
        <v>85.26</v>
      </c>
      <c r="L13">
        <v>0.637127</v>
      </c>
      <c r="M13">
        <v>1.75293E-4</v>
      </c>
      <c r="N13">
        <v>5.1360999999999996E-4</v>
      </c>
      <c r="O13">
        <v>1470.26</v>
      </c>
    </row>
    <row r="14" spans="1:15">
      <c r="A14">
        <v>9</v>
      </c>
      <c r="B14">
        <v>2.93</v>
      </c>
      <c r="C14">
        <v>1.7999999999999999E-2</v>
      </c>
      <c r="D14">
        <v>3</v>
      </c>
      <c r="E14">
        <v>3862.51</v>
      </c>
      <c r="F14">
        <v>482.45499999999998</v>
      </c>
      <c r="G14">
        <v>0.18332599999999999</v>
      </c>
      <c r="H14" t="s">
        <v>59</v>
      </c>
      <c r="I14">
        <v>3466.1</v>
      </c>
      <c r="J14">
        <v>2983.65</v>
      </c>
      <c r="K14">
        <v>82.33</v>
      </c>
      <c r="L14">
        <v>0.59408899999999998</v>
      </c>
      <c r="M14">
        <v>1.75293E-4</v>
      </c>
      <c r="N14">
        <v>5.1360999999999996E-4</v>
      </c>
      <c r="O14">
        <v>1363.24</v>
      </c>
    </row>
    <row r="15" spans="1:15">
      <c r="A15">
        <v>10</v>
      </c>
      <c r="B15">
        <v>2.9249999999999998</v>
      </c>
      <c r="C15">
        <v>1.9E-2</v>
      </c>
      <c r="D15">
        <v>3</v>
      </c>
      <c r="E15">
        <v>4099.09</v>
      </c>
      <c r="F15">
        <v>459.35300000000001</v>
      </c>
      <c r="G15">
        <v>0.197659</v>
      </c>
      <c r="H15" t="s">
        <v>59</v>
      </c>
      <c r="I15">
        <v>3730.72</v>
      </c>
      <c r="J15">
        <v>3271.37</v>
      </c>
      <c r="K15">
        <v>79.400000000000006</v>
      </c>
      <c r="L15">
        <v>0.55255600000000005</v>
      </c>
      <c r="M15">
        <v>1.75293E-4</v>
      </c>
      <c r="N15">
        <v>5.1273300000000003E-4</v>
      </c>
      <c r="O15">
        <v>1251.53</v>
      </c>
    </row>
    <row r="16" spans="1:15">
      <c r="A16" t="s">
        <v>53</v>
      </c>
      <c r="B16">
        <v>0.28000000000000003</v>
      </c>
      <c r="C16">
        <v>0.18</v>
      </c>
      <c r="D16">
        <v>3.052</v>
      </c>
      <c r="E16">
        <v>3529.65</v>
      </c>
      <c r="F16">
        <v>41.6633</v>
      </c>
      <c r="G16">
        <v>1.5916399999999999</v>
      </c>
      <c r="H16" t="s">
        <v>59</v>
      </c>
      <c r="I16">
        <v>2875.77</v>
      </c>
      <c r="J16">
        <v>2834.1</v>
      </c>
      <c r="K16">
        <v>76.474999999999994</v>
      </c>
      <c r="L16">
        <v>0.51259500000000002</v>
      </c>
      <c r="M16">
        <v>1.75293E-4</v>
      </c>
      <c r="N16">
        <v>4.9082100000000002E-5</v>
      </c>
      <c r="O16">
        <v>927.428</v>
      </c>
    </row>
    <row r="17" spans="1:15">
      <c r="A17">
        <v>11</v>
      </c>
      <c r="B17">
        <v>2.8849999999999998</v>
      </c>
      <c r="C17">
        <v>0.02</v>
      </c>
      <c r="D17">
        <v>3.1240000000000001</v>
      </c>
      <c r="E17">
        <v>4307.75</v>
      </c>
      <c r="F17">
        <v>437.01799999999997</v>
      </c>
      <c r="G17">
        <v>0.21892600000000001</v>
      </c>
      <c r="H17" t="s">
        <v>59</v>
      </c>
      <c r="I17">
        <v>4075.61</v>
      </c>
      <c r="J17">
        <v>3638.59</v>
      </c>
      <c r="K17">
        <v>76.194999999999993</v>
      </c>
      <c r="L17">
        <v>0.50884799999999997</v>
      </c>
      <c r="M17">
        <v>1.75293E-4</v>
      </c>
      <c r="N17">
        <v>5.0572099999999999E-4</v>
      </c>
      <c r="O17">
        <v>1115.3900000000001</v>
      </c>
    </row>
    <row r="18" spans="1:15">
      <c r="A18">
        <v>12</v>
      </c>
      <c r="B18">
        <v>2.8849999999999998</v>
      </c>
      <c r="C18">
        <v>0.02</v>
      </c>
      <c r="D18">
        <v>3.1960000000000002</v>
      </c>
      <c r="E18">
        <v>4396.6000000000004</v>
      </c>
      <c r="F18">
        <v>414.82499999999999</v>
      </c>
      <c r="G18">
        <v>0.23489499999999999</v>
      </c>
      <c r="H18" t="s">
        <v>59</v>
      </c>
      <c r="I18">
        <v>4372.8999999999996</v>
      </c>
      <c r="J18">
        <v>3958.07</v>
      </c>
      <c r="K18">
        <v>73.31</v>
      </c>
      <c r="L18">
        <v>0.47104499999999999</v>
      </c>
      <c r="M18">
        <v>1.75293E-4</v>
      </c>
      <c r="N18">
        <v>5.0572099999999999E-4</v>
      </c>
      <c r="O18">
        <v>975.529</v>
      </c>
    </row>
    <row r="19" spans="1:15">
      <c r="A19">
        <v>13</v>
      </c>
      <c r="B19">
        <v>2.88</v>
      </c>
      <c r="C19">
        <v>2.1000000000000001E-2</v>
      </c>
      <c r="D19">
        <v>3.2679999999999998</v>
      </c>
      <c r="E19">
        <v>4715.07</v>
      </c>
      <c r="F19">
        <v>392.30599999999998</v>
      </c>
      <c r="G19">
        <v>0.263955</v>
      </c>
      <c r="H19" t="s">
        <v>59</v>
      </c>
      <c r="I19">
        <v>4905.37</v>
      </c>
      <c r="J19">
        <v>4513.07</v>
      </c>
      <c r="K19">
        <v>70.424999999999997</v>
      </c>
      <c r="L19">
        <v>0.43469999999999998</v>
      </c>
      <c r="M19">
        <v>1.75293E-4</v>
      </c>
      <c r="N19">
        <v>5.0484499999999997E-4</v>
      </c>
      <c r="O19">
        <v>890.97799999999995</v>
      </c>
    </row>
    <row r="20" spans="1:15">
      <c r="A20">
        <v>14</v>
      </c>
      <c r="B20">
        <v>2.88</v>
      </c>
      <c r="C20">
        <v>2.1000000000000001E-2</v>
      </c>
      <c r="D20">
        <v>3.34</v>
      </c>
      <c r="E20">
        <v>4823.2299999999996</v>
      </c>
      <c r="F20">
        <v>370.42700000000002</v>
      </c>
      <c r="G20">
        <v>0.28232200000000002</v>
      </c>
      <c r="H20" t="s">
        <v>59</v>
      </c>
      <c r="I20">
        <v>5246.71</v>
      </c>
      <c r="J20">
        <v>4876.28</v>
      </c>
      <c r="K20">
        <v>67.545000000000002</v>
      </c>
      <c r="L20">
        <v>0.39987299999999998</v>
      </c>
      <c r="M20">
        <v>1.75293E-4</v>
      </c>
      <c r="N20">
        <v>5.0484499999999997E-4</v>
      </c>
      <c r="O20">
        <v>771.226</v>
      </c>
    </row>
    <row r="21" spans="1:15">
      <c r="A21">
        <v>15</v>
      </c>
      <c r="B21">
        <v>2.88</v>
      </c>
      <c r="C21">
        <v>2.1999999999999999E-2</v>
      </c>
      <c r="D21">
        <v>3.4119999999999999</v>
      </c>
      <c r="E21">
        <v>5164.63</v>
      </c>
      <c r="F21">
        <v>348.88600000000002</v>
      </c>
      <c r="G21">
        <v>0.31559599999999999</v>
      </c>
      <c r="H21" t="s">
        <v>59</v>
      </c>
      <c r="I21">
        <v>5865.08</v>
      </c>
      <c r="J21">
        <v>5516.19</v>
      </c>
      <c r="K21">
        <v>64.665000000000006</v>
      </c>
      <c r="L21">
        <v>0.36649999999999999</v>
      </c>
      <c r="M21">
        <v>1.75293E-4</v>
      </c>
      <c r="N21">
        <v>5.0484499999999997E-4</v>
      </c>
      <c r="O21">
        <v>693.72500000000002</v>
      </c>
    </row>
    <row r="22" spans="1:15">
      <c r="A22">
        <v>16</v>
      </c>
      <c r="B22">
        <v>2.875</v>
      </c>
      <c r="C22">
        <v>2.1999999999999999E-2</v>
      </c>
      <c r="D22">
        <v>3.484</v>
      </c>
      <c r="E22">
        <v>5268.77</v>
      </c>
      <c r="F22">
        <v>326.66399999999999</v>
      </c>
      <c r="G22">
        <v>0.33658900000000003</v>
      </c>
      <c r="H22" t="s">
        <v>59</v>
      </c>
      <c r="I22">
        <v>6244.36</v>
      </c>
      <c r="J22">
        <v>5917.7</v>
      </c>
      <c r="K22">
        <v>61.784999999999997</v>
      </c>
      <c r="L22">
        <v>0.33458100000000002</v>
      </c>
      <c r="M22">
        <v>1.75293E-4</v>
      </c>
      <c r="N22">
        <v>5.0396800000000004E-4</v>
      </c>
      <c r="O22">
        <v>589.80999999999995</v>
      </c>
    </row>
    <row r="23" spans="1:15">
      <c r="A23">
        <v>17</v>
      </c>
      <c r="B23">
        <v>2.875</v>
      </c>
      <c r="C23">
        <v>2.1999999999999999E-2</v>
      </c>
      <c r="D23">
        <v>3.556</v>
      </c>
      <c r="E23">
        <v>5381.87</v>
      </c>
      <c r="F23">
        <v>305.06299999999999</v>
      </c>
      <c r="G23">
        <v>0.35849399999999998</v>
      </c>
      <c r="H23" t="s">
        <v>59</v>
      </c>
      <c r="I23">
        <v>6650.73</v>
      </c>
      <c r="J23">
        <v>6345.67</v>
      </c>
      <c r="K23">
        <v>58.91</v>
      </c>
      <c r="L23">
        <v>0.30416799999999999</v>
      </c>
      <c r="M23">
        <v>1.75293E-4</v>
      </c>
      <c r="N23">
        <v>5.0396800000000004E-4</v>
      </c>
      <c r="O23">
        <v>497.92099999999999</v>
      </c>
    </row>
    <row r="24" spans="1:15">
      <c r="A24">
        <v>18</v>
      </c>
      <c r="B24">
        <v>2.87</v>
      </c>
      <c r="C24">
        <v>2.3E-2</v>
      </c>
      <c r="D24">
        <v>3.6280000000000001</v>
      </c>
      <c r="E24">
        <v>5733.12</v>
      </c>
      <c r="F24">
        <v>283.32100000000003</v>
      </c>
      <c r="G24">
        <v>0.39832499999999998</v>
      </c>
      <c r="H24" t="s">
        <v>59</v>
      </c>
      <c r="I24">
        <v>7376.82</v>
      </c>
      <c r="J24">
        <v>7093.5</v>
      </c>
      <c r="K24">
        <v>56.034999999999997</v>
      </c>
      <c r="L24">
        <v>0.275204</v>
      </c>
      <c r="M24">
        <v>1.75293E-4</v>
      </c>
      <c r="N24">
        <v>5.0309200000000001E-4</v>
      </c>
      <c r="O24">
        <v>434.21</v>
      </c>
    </row>
    <row r="25" spans="1:15">
      <c r="A25">
        <v>19</v>
      </c>
      <c r="B25">
        <v>2.87</v>
      </c>
      <c r="C25">
        <v>2.3E-2</v>
      </c>
      <c r="D25">
        <v>3.7</v>
      </c>
      <c r="E25">
        <v>5851.16</v>
      </c>
      <c r="F25">
        <v>262.19600000000003</v>
      </c>
      <c r="G25">
        <v>0.423176</v>
      </c>
      <c r="H25" t="s">
        <v>59</v>
      </c>
      <c r="I25">
        <v>7837.06</v>
      </c>
      <c r="J25">
        <v>7574.87</v>
      </c>
      <c r="K25">
        <v>53.164999999999999</v>
      </c>
      <c r="L25">
        <v>0.24773500000000001</v>
      </c>
      <c r="M25">
        <v>1.75293E-4</v>
      </c>
      <c r="N25">
        <v>5.0309200000000001E-4</v>
      </c>
      <c r="O25">
        <v>359.101</v>
      </c>
    </row>
    <row r="26" spans="1:15">
      <c r="A26">
        <v>20</v>
      </c>
      <c r="B26">
        <v>2.86</v>
      </c>
      <c r="C26">
        <v>2.3E-2</v>
      </c>
      <c r="D26">
        <v>3.7</v>
      </c>
      <c r="E26">
        <v>5947.94</v>
      </c>
      <c r="F26">
        <v>240.32</v>
      </c>
      <c r="G26">
        <v>0.44904100000000002</v>
      </c>
      <c r="H26" t="s">
        <v>59</v>
      </c>
      <c r="I26">
        <v>8287.09</v>
      </c>
      <c r="J26">
        <v>8046.77</v>
      </c>
      <c r="K26">
        <v>50.295000000000002</v>
      </c>
      <c r="L26">
        <v>0.22170999999999999</v>
      </c>
      <c r="M26">
        <v>1.75293E-4</v>
      </c>
      <c r="N26">
        <v>5.0133899999999995E-4</v>
      </c>
      <c r="O26">
        <v>292.37299999999999</v>
      </c>
    </row>
    <row r="27" spans="1:15">
      <c r="A27" t="s">
        <v>54</v>
      </c>
      <c r="B27">
        <v>0.33</v>
      </c>
      <c r="C27">
        <v>0.23</v>
      </c>
      <c r="D27">
        <v>3.76</v>
      </c>
      <c r="E27">
        <v>6540.68</v>
      </c>
      <c r="F27">
        <v>25.397200000000002</v>
      </c>
      <c r="G27">
        <v>3.7903600000000002</v>
      </c>
      <c r="H27" t="s">
        <v>59</v>
      </c>
      <c r="I27">
        <v>8071.31</v>
      </c>
      <c r="J27">
        <v>8045.92</v>
      </c>
      <c r="K27">
        <v>47.435000000000002</v>
      </c>
      <c r="L27">
        <v>0.197212</v>
      </c>
      <c r="M27">
        <v>1.75293E-4</v>
      </c>
      <c r="N27">
        <v>5.7846800000000003E-5</v>
      </c>
      <c r="O27">
        <v>254.38399999999999</v>
      </c>
    </row>
    <row r="28" spans="1:15">
      <c r="A28">
        <v>21</v>
      </c>
      <c r="B28">
        <v>2.71</v>
      </c>
      <c r="C28">
        <v>2.4E-2</v>
      </c>
      <c r="D28">
        <v>3.8250000000000002</v>
      </c>
      <c r="E28">
        <v>5986.44</v>
      </c>
      <c r="F28">
        <v>211.09899999999999</v>
      </c>
      <c r="G28">
        <v>0.49148399999999998</v>
      </c>
      <c r="H28" t="s">
        <v>59</v>
      </c>
      <c r="I28">
        <v>8594.67</v>
      </c>
      <c r="J28">
        <v>8383.57</v>
      </c>
      <c r="K28">
        <v>47.104999999999997</v>
      </c>
      <c r="L28">
        <v>0.19447800000000001</v>
      </c>
      <c r="M28">
        <v>1.75293E-4</v>
      </c>
      <c r="N28">
        <v>4.75045E-4</v>
      </c>
      <c r="O28">
        <v>226.416</v>
      </c>
    </row>
    <row r="29" spans="1:15">
      <c r="A29">
        <v>22</v>
      </c>
      <c r="B29">
        <v>2.71</v>
      </c>
      <c r="C29">
        <v>2.4E-2</v>
      </c>
      <c r="D29">
        <v>3.89</v>
      </c>
      <c r="E29">
        <v>6087.4</v>
      </c>
      <c r="F29">
        <v>192.40799999999999</v>
      </c>
      <c r="G29">
        <v>0.51758499999999996</v>
      </c>
      <c r="H29" t="s">
        <v>59</v>
      </c>
      <c r="I29">
        <v>9051.11</v>
      </c>
      <c r="J29">
        <v>8858.7000000000007</v>
      </c>
      <c r="K29">
        <v>44.395000000000003</v>
      </c>
      <c r="L29">
        <v>0.17274400000000001</v>
      </c>
      <c r="M29">
        <v>1.75293E-4</v>
      </c>
      <c r="N29">
        <v>4.75045E-4</v>
      </c>
      <c r="O29">
        <v>181.65199999999999</v>
      </c>
    </row>
    <row r="30" spans="1:15">
      <c r="A30">
        <v>23</v>
      </c>
      <c r="B30">
        <v>2.71</v>
      </c>
      <c r="C30">
        <v>2.4E-2</v>
      </c>
      <c r="D30">
        <v>3.9550000000000001</v>
      </c>
      <c r="E30">
        <v>6192.4</v>
      </c>
      <c r="F30">
        <v>174.03</v>
      </c>
      <c r="G30">
        <v>0.54459500000000005</v>
      </c>
      <c r="H30" t="s">
        <v>59</v>
      </c>
      <c r="I30">
        <v>9523.42</v>
      </c>
      <c r="J30">
        <v>9349.39</v>
      </c>
      <c r="K30">
        <v>41.685000000000002</v>
      </c>
      <c r="L30">
        <v>0.15229799999999999</v>
      </c>
      <c r="M30">
        <v>1.75293E-4</v>
      </c>
      <c r="N30">
        <v>4.75045E-4</v>
      </c>
      <c r="O30">
        <v>143.631</v>
      </c>
    </row>
    <row r="31" spans="1:15">
      <c r="A31">
        <v>24</v>
      </c>
      <c r="B31">
        <v>2.7050000000000001</v>
      </c>
      <c r="C31">
        <v>2.5000000000000001E-2</v>
      </c>
      <c r="D31">
        <v>4.0199999999999996</v>
      </c>
      <c r="E31">
        <v>6546</v>
      </c>
      <c r="F31">
        <v>155.911</v>
      </c>
      <c r="G31">
        <v>0.59592999999999996</v>
      </c>
      <c r="H31" t="s">
        <v>59</v>
      </c>
      <c r="I31">
        <v>10401.9</v>
      </c>
      <c r="J31">
        <v>10246</v>
      </c>
      <c r="K31">
        <v>38.975000000000001</v>
      </c>
      <c r="L31">
        <v>0.13314000000000001</v>
      </c>
      <c r="M31">
        <v>1.75293E-4</v>
      </c>
      <c r="N31">
        <v>4.7416899999999998E-4</v>
      </c>
      <c r="O31">
        <v>116.036</v>
      </c>
    </row>
    <row r="32" spans="1:15">
      <c r="A32">
        <v>25</v>
      </c>
      <c r="B32">
        <v>2.7050000000000001</v>
      </c>
      <c r="C32">
        <v>2.5000000000000001E-2</v>
      </c>
      <c r="D32">
        <v>4.085</v>
      </c>
      <c r="E32">
        <v>6655.17</v>
      </c>
      <c r="F32">
        <v>138.59</v>
      </c>
      <c r="G32">
        <v>0.62599000000000005</v>
      </c>
      <c r="H32" t="s">
        <v>59</v>
      </c>
      <c r="I32">
        <v>10926.6</v>
      </c>
      <c r="J32">
        <v>10788</v>
      </c>
      <c r="K32">
        <v>36.270000000000003</v>
      </c>
      <c r="L32">
        <v>0.1153</v>
      </c>
      <c r="M32">
        <v>1.75293E-4</v>
      </c>
      <c r="N32">
        <v>4.7416899999999998E-4</v>
      </c>
      <c r="O32">
        <v>88.474999999999994</v>
      </c>
    </row>
    <row r="33" spans="1:15">
      <c r="A33">
        <v>26</v>
      </c>
      <c r="B33">
        <v>2.7050000000000001</v>
      </c>
      <c r="C33">
        <v>2.5000000000000001E-2</v>
      </c>
      <c r="D33">
        <v>4.1500000000000004</v>
      </c>
      <c r="E33">
        <v>6764.34</v>
      </c>
      <c r="F33">
        <v>121.79600000000001</v>
      </c>
      <c r="G33">
        <v>0.65704399999999996</v>
      </c>
      <c r="H33" t="s">
        <v>59</v>
      </c>
      <c r="I33">
        <v>11468.6</v>
      </c>
      <c r="J33">
        <v>11346.8</v>
      </c>
      <c r="K33">
        <v>33.564999999999998</v>
      </c>
      <c r="L33">
        <v>9.8743600000000001E-2</v>
      </c>
      <c r="M33">
        <v>1.75293E-4</v>
      </c>
      <c r="N33">
        <v>4.7416899999999998E-4</v>
      </c>
      <c r="O33">
        <v>65.954300000000003</v>
      </c>
    </row>
    <row r="34" spans="1:15">
      <c r="A34">
        <v>27</v>
      </c>
      <c r="B34">
        <v>2.6850000000000001</v>
      </c>
      <c r="C34">
        <v>2.5999999999999999E-2</v>
      </c>
      <c r="D34">
        <v>4.1500000000000004</v>
      </c>
      <c r="E34">
        <v>7093.36</v>
      </c>
      <c r="F34">
        <v>104.928</v>
      </c>
      <c r="G34">
        <v>0.71615399999999996</v>
      </c>
      <c r="H34" t="s">
        <v>59</v>
      </c>
      <c r="I34">
        <v>12408</v>
      </c>
      <c r="J34">
        <v>12303.1</v>
      </c>
      <c r="K34">
        <v>30.86</v>
      </c>
      <c r="L34">
        <v>8.3469399999999999E-2</v>
      </c>
      <c r="M34">
        <v>1.75293E-4</v>
      </c>
      <c r="N34">
        <v>4.7066300000000002E-4</v>
      </c>
      <c r="O34">
        <v>49.420400000000001</v>
      </c>
    </row>
    <row r="35" spans="1:15">
      <c r="A35" t="s">
        <v>55</v>
      </c>
      <c r="B35">
        <v>0.36</v>
      </c>
      <c r="C35">
        <v>0.24</v>
      </c>
      <c r="D35">
        <v>4.1500000000000004</v>
      </c>
      <c r="E35">
        <v>8389.6200000000008</v>
      </c>
      <c r="F35">
        <v>12.0884</v>
      </c>
      <c r="G35">
        <v>5.65503</v>
      </c>
      <c r="H35" t="s">
        <v>59</v>
      </c>
      <c r="I35">
        <v>13136.7</v>
      </c>
      <c r="J35">
        <v>13124.6</v>
      </c>
      <c r="K35">
        <v>28.175000000000001</v>
      </c>
      <c r="L35">
        <v>6.9576600000000002E-2</v>
      </c>
      <c r="M35">
        <v>1.75293E-4</v>
      </c>
      <c r="N35">
        <v>6.3105600000000001E-5</v>
      </c>
      <c r="O35">
        <v>40.613399999999999</v>
      </c>
    </row>
    <row r="36" spans="1:15">
      <c r="A36">
        <v>28</v>
      </c>
      <c r="B36">
        <v>2.41</v>
      </c>
      <c r="C36">
        <v>2.5999999999999999E-2</v>
      </c>
      <c r="D36">
        <v>4.1500000000000004</v>
      </c>
      <c r="E36">
        <v>6417.42</v>
      </c>
      <c r="F36">
        <v>80.673500000000004</v>
      </c>
      <c r="G36">
        <v>0.71615399999999996</v>
      </c>
      <c r="H36" t="s">
        <v>59</v>
      </c>
      <c r="I36">
        <v>11137.1</v>
      </c>
      <c r="J36">
        <v>11056.5</v>
      </c>
      <c r="K36">
        <v>27.815000000000001</v>
      </c>
      <c r="L36">
        <v>6.7809999999999995E-2</v>
      </c>
      <c r="M36">
        <v>1.75293E-4</v>
      </c>
      <c r="N36">
        <v>4.22457E-4</v>
      </c>
      <c r="O36">
        <v>29.508600000000001</v>
      </c>
    </row>
    <row r="37" spans="1:15">
      <c r="A37">
        <v>29</v>
      </c>
      <c r="B37">
        <v>2.41</v>
      </c>
      <c r="C37">
        <v>2.7E-2</v>
      </c>
      <c r="D37">
        <v>4.1500000000000004</v>
      </c>
      <c r="E37">
        <v>6662.63</v>
      </c>
      <c r="F37">
        <v>68.861400000000003</v>
      </c>
      <c r="G37">
        <v>0.74316000000000004</v>
      </c>
      <c r="H37" t="s">
        <v>59</v>
      </c>
      <c r="I37">
        <v>11557.1</v>
      </c>
      <c r="J37">
        <v>11488.3</v>
      </c>
      <c r="K37">
        <v>25.405000000000001</v>
      </c>
      <c r="L37">
        <v>5.6568399999999998E-2</v>
      </c>
      <c r="M37">
        <v>1.75293E-4</v>
      </c>
      <c r="N37">
        <v>4.22457E-4</v>
      </c>
      <c r="O37">
        <v>21.3203</v>
      </c>
    </row>
    <row r="38" spans="1:15">
      <c r="A38">
        <v>30</v>
      </c>
      <c r="B38">
        <v>2.41</v>
      </c>
      <c r="C38">
        <v>2.8000000000000001E-2</v>
      </c>
      <c r="D38">
        <v>4.1500000000000004</v>
      </c>
      <c r="E38">
        <v>6907.72</v>
      </c>
      <c r="F38">
        <v>57.743000000000002</v>
      </c>
      <c r="G38">
        <v>0.77012599999999998</v>
      </c>
      <c r="H38" t="s">
        <v>59</v>
      </c>
      <c r="I38">
        <v>11976.5</v>
      </c>
      <c r="J38">
        <v>11918.7</v>
      </c>
      <c r="K38">
        <v>22.995000000000001</v>
      </c>
      <c r="L38">
        <v>4.6344900000000001E-2</v>
      </c>
      <c r="M38">
        <v>1.75293E-4</v>
      </c>
      <c r="N38">
        <v>4.22457E-4</v>
      </c>
      <c r="O38">
        <v>14.8368</v>
      </c>
    </row>
    <row r="39" spans="1:15">
      <c r="A39">
        <v>31</v>
      </c>
      <c r="B39">
        <v>2.41</v>
      </c>
      <c r="C39">
        <v>2.9000000000000001E-2</v>
      </c>
      <c r="D39">
        <v>4.1500000000000004</v>
      </c>
      <c r="E39">
        <v>7152.69</v>
      </c>
      <c r="F39">
        <v>47.374600000000001</v>
      </c>
      <c r="G39">
        <v>0.79705300000000001</v>
      </c>
      <c r="H39" t="s">
        <v>59</v>
      </c>
      <c r="I39">
        <v>12395.2</v>
      </c>
      <c r="J39">
        <v>12347.9</v>
      </c>
      <c r="K39">
        <v>20.585000000000001</v>
      </c>
      <c r="L39">
        <v>3.7139600000000002E-2</v>
      </c>
      <c r="M39">
        <v>1.75293E-4</v>
      </c>
      <c r="N39">
        <v>4.22457E-4</v>
      </c>
      <c r="O39">
        <v>9.8660599999999992</v>
      </c>
    </row>
    <row r="40" spans="1:15">
      <c r="A40">
        <v>32</v>
      </c>
      <c r="B40">
        <v>2.4049999999999998</v>
      </c>
      <c r="C40">
        <v>2.9000000000000001E-2</v>
      </c>
      <c r="D40">
        <v>4.1500000000000004</v>
      </c>
      <c r="E40">
        <v>7137.85</v>
      </c>
      <c r="F40">
        <v>37.709200000000003</v>
      </c>
      <c r="G40">
        <v>0.79705300000000001</v>
      </c>
      <c r="H40" t="s">
        <v>59</v>
      </c>
      <c r="I40">
        <v>12369.5</v>
      </c>
      <c r="J40">
        <v>12331.8</v>
      </c>
      <c r="K40">
        <v>18.175000000000001</v>
      </c>
      <c r="L40">
        <v>2.89524E-2</v>
      </c>
      <c r="M40">
        <v>1.75293E-4</v>
      </c>
      <c r="N40">
        <v>4.2158099999999997E-4</v>
      </c>
      <c r="O40">
        <v>5.9832400000000003</v>
      </c>
    </row>
    <row r="41" spans="1:15">
      <c r="A41">
        <v>33</v>
      </c>
      <c r="B41">
        <v>2.4049999999999998</v>
      </c>
      <c r="C41">
        <v>0.03</v>
      </c>
      <c r="D41">
        <v>4.1500000000000004</v>
      </c>
      <c r="E41">
        <v>7382.19</v>
      </c>
      <c r="F41">
        <v>29.055299999999999</v>
      </c>
      <c r="G41">
        <v>0.82394000000000001</v>
      </c>
      <c r="H41" t="s">
        <v>59</v>
      </c>
      <c r="I41">
        <v>12786.8</v>
      </c>
      <c r="J41">
        <v>12757.7</v>
      </c>
      <c r="K41">
        <v>15.77</v>
      </c>
      <c r="L41">
        <v>2.17971E-2</v>
      </c>
      <c r="M41">
        <v>1.75293E-4</v>
      </c>
      <c r="N41">
        <v>4.2158099999999997E-4</v>
      </c>
      <c r="O41">
        <v>3.5073799999999999</v>
      </c>
    </row>
    <row r="42" spans="1:15">
      <c r="A42" t="s">
        <v>56</v>
      </c>
      <c r="B42">
        <v>0.44</v>
      </c>
      <c r="C42">
        <v>0.39</v>
      </c>
      <c r="D42">
        <v>4.1500000000000004</v>
      </c>
      <c r="E42">
        <v>16023.5</v>
      </c>
      <c r="F42">
        <v>4.0078199999999997</v>
      </c>
      <c r="G42">
        <v>8.2287800000000004</v>
      </c>
      <c r="H42" t="s">
        <v>59</v>
      </c>
      <c r="I42">
        <v>23363.5</v>
      </c>
      <c r="J42">
        <v>23359.5</v>
      </c>
      <c r="K42">
        <v>13.365</v>
      </c>
      <c r="L42">
        <v>1.5655700000000002E-2</v>
      </c>
      <c r="M42">
        <v>1.75293E-4</v>
      </c>
      <c r="N42">
        <v>7.7129100000000007E-5</v>
      </c>
      <c r="O42">
        <v>3.9273899999999999</v>
      </c>
    </row>
    <row r="43" spans="1:15">
      <c r="A43">
        <v>34</v>
      </c>
      <c r="B43">
        <v>2.4</v>
      </c>
      <c r="C43">
        <v>3.1E-2</v>
      </c>
      <c r="D43">
        <v>4.1500000000000004</v>
      </c>
      <c r="E43">
        <v>7610.56</v>
      </c>
      <c r="F43">
        <v>20.905000000000001</v>
      </c>
      <c r="G43">
        <v>0.85078799999999999</v>
      </c>
      <c r="H43" t="s">
        <v>59</v>
      </c>
      <c r="I43">
        <v>13176</v>
      </c>
      <c r="J43">
        <v>13155.1</v>
      </c>
      <c r="K43">
        <v>12.925000000000001</v>
      </c>
      <c r="L43">
        <v>1.4641899999999999E-2</v>
      </c>
      <c r="M43">
        <v>1.75293E-4</v>
      </c>
      <c r="N43">
        <v>4.2070399999999999E-4</v>
      </c>
      <c r="O43">
        <v>1.63158</v>
      </c>
    </row>
    <row r="44" spans="1:15">
      <c r="A44">
        <v>35</v>
      </c>
      <c r="B44">
        <v>2.4</v>
      </c>
      <c r="C44">
        <v>3.2000000000000001E-2</v>
      </c>
      <c r="D44">
        <v>4.1500000000000004</v>
      </c>
      <c r="E44">
        <v>7854.15</v>
      </c>
      <c r="F44">
        <v>14.177</v>
      </c>
      <c r="G44">
        <v>0.87759699999999996</v>
      </c>
      <c r="H44" t="s">
        <v>59</v>
      </c>
      <c r="I44">
        <v>13591.2</v>
      </c>
      <c r="J44">
        <v>13577</v>
      </c>
      <c r="K44">
        <v>10.525</v>
      </c>
      <c r="L44">
        <v>9.7091199999999999E-3</v>
      </c>
      <c r="M44">
        <v>1.75293E-4</v>
      </c>
      <c r="N44">
        <v>4.2070399999999999E-4</v>
      </c>
      <c r="O44">
        <v>0.74038700000000002</v>
      </c>
    </row>
    <row r="45" spans="1:15">
      <c r="A45">
        <v>36</v>
      </c>
      <c r="B45">
        <v>2.395</v>
      </c>
      <c r="C45">
        <v>3.4000000000000002E-2</v>
      </c>
      <c r="D45">
        <v>4.1500000000000004</v>
      </c>
      <c r="E45">
        <v>8323.61</v>
      </c>
      <c r="F45">
        <v>8.6293699999999998</v>
      </c>
      <c r="G45">
        <v>0.93109600000000003</v>
      </c>
      <c r="H45" t="s">
        <v>59</v>
      </c>
      <c r="I45">
        <v>14389.7</v>
      </c>
      <c r="J45">
        <v>14381</v>
      </c>
      <c r="K45">
        <v>8.125</v>
      </c>
      <c r="L45">
        <v>5.78605E-3</v>
      </c>
      <c r="M45">
        <v>1.75293E-4</v>
      </c>
      <c r="N45">
        <v>4.1982800000000002E-4</v>
      </c>
      <c r="O45">
        <v>0.27866099999999999</v>
      </c>
    </row>
    <row r="46" spans="1:15">
      <c r="A46">
        <v>37</v>
      </c>
      <c r="B46">
        <v>2.395</v>
      </c>
      <c r="C46">
        <v>0.06</v>
      </c>
      <c r="D46">
        <v>4.1500000000000004</v>
      </c>
      <c r="E46">
        <v>14595.9</v>
      </c>
      <c r="F46">
        <v>4.4648099999999999</v>
      </c>
      <c r="G46">
        <v>1.6124099999999999</v>
      </c>
      <c r="H46" t="s">
        <v>59</v>
      </c>
      <c r="I46">
        <v>24919</v>
      </c>
      <c r="J46">
        <v>24914.5</v>
      </c>
      <c r="K46">
        <v>5.73</v>
      </c>
      <c r="L46">
        <v>2.87769E-3</v>
      </c>
      <c r="M46">
        <v>1.75293E-4</v>
      </c>
      <c r="N46">
        <v>4.1982800000000002E-4</v>
      </c>
      <c r="O46">
        <v>0.12087100000000001</v>
      </c>
    </row>
    <row r="47" spans="1:15">
      <c r="A47">
        <v>38</v>
      </c>
      <c r="B47">
        <v>2.395</v>
      </c>
      <c r="C47">
        <v>0.06</v>
      </c>
      <c r="D47">
        <v>4.1500000000000004</v>
      </c>
      <c r="E47">
        <v>14595.9</v>
      </c>
      <c r="F47">
        <v>1.57107</v>
      </c>
      <c r="G47">
        <v>1.6124099999999999</v>
      </c>
      <c r="H47" t="s">
        <v>59</v>
      </c>
      <c r="I47">
        <v>24919</v>
      </c>
      <c r="J47">
        <v>24917.4</v>
      </c>
      <c r="K47">
        <v>3.335</v>
      </c>
      <c r="L47">
        <v>9.7482600000000003E-4</v>
      </c>
      <c r="M47">
        <v>1.75293E-4</v>
      </c>
      <c r="N47">
        <v>4.1982800000000002E-4</v>
      </c>
      <c r="O47">
        <v>1.38703E-2</v>
      </c>
    </row>
    <row r="48" spans="1:15">
      <c r="A48" t="s">
        <v>57</v>
      </c>
      <c r="B48">
        <v>0.24</v>
      </c>
      <c r="C48">
        <v>0.4</v>
      </c>
      <c r="D48">
        <v>4.1500000000000004</v>
      </c>
      <c r="E48">
        <v>8940.34</v>
      </c>
      <c r="F48">
        <v>1.27931E-2</v>
      </c>
      <c r="G48">
        <v>8.3777399999999993</v>
      </c>
      <c r="H48" t="s">
        <v>59</v>
      </c>
      <c r="I48">
        <v>12974.4</v>
      </c>
      <c r="J48">
        <v>12974.4</v>
      </c>
      <c r="K48">
        <v>0.94</v>
      </c>
      <c r="L48">
        <v>7.74446E-5</v>
      </c>
      <c r="M48">
        <v>1.75293E-4</v>
      </c>
      <c r="N48">
        <v>4.2070400000000003E-5</v>
      </c>
      <c r="O48">
        <v>5.3621200000000001E-5</v>
      </c>
    </row>
    <row r="49" spans="1:15">
      <c r="A49" t="s">
        <v>43</v>
      </c>
      <c r="B49">
        <v>0.7</v>
      </c>
      <c r="C49">
        <v>5.5E-2</v>
      </c>
      <c r="E49">
        <v>3915.31</v>
      </c>
      <c r="F49">
        <v>2.08944E-2</v>
      </c>
      <c r="G49">
        <v>1.4834099999999999</v>
      </c>
      <c r="H49" t="s">
        <v>59</v>
      </c>
      <c r="I49">
        <v>6700.56</v>
      </c>
      <c r="J49">
        <v>6700.54</v>
      </c>
      <c r="K49">
        <v>0.7</v>
      </c>
      <c r="L49">
        <v>4.29469E-5</v>
      </c>
      <c r="M49">
        <v>1.75293E-4</v>
      </c>
      <c r="N49">
        <v>1.22705E-4</v>
      </c>
      <c r="O49" t="s">
        <v>75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Tower Geometry </vt:lpstr>
      <vt:lpstr>Tower Diagram</vt:lpstr>
      <vt:lpstr>freq calcs</vt:lpstr>
    </vt:vector>
  </TitlesOfParts>
  <Company>University of Wisconsin - Madison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ceecmpspp</dc:creator>
  <cp:lastModifiedBy>me</cp:lastModifiedBy>
  <cp:lastPrinted>2013-02-12T07:45:48Z</cp:lastPrinted>
  <dcterms:created xsi:type="dcterms:W3CDTF">2010-11-15T18:04:21Z</dcterms:created>
  <dcterms:modified xsi:type="dcterms:W3CDTF">2013-02-17T08:05:48Z</dcterms:modified>
</cp:coreProperties>
</file>